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120" yWindow="120" windowWidth="17115" windowHeight="8700" tabRatio="890"/>
  </bookViews>
  <sheets>
    <sheet name="12-18 для школ" sheetId="16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G197" i="16"/>
  <c r="F197"/>
  <c r="E197"/>
  <c r="D197"/>
  <c r="C197"/>
  <c r="C194"/>
  <c r="G190"/>
  <c r="G194" s="1"/>
  <c r="F190"/>
  <c r="E190"/>
  <c r="D190"/>
  <c r="F189"/>
  <c r="F194" s="1"/>
  <c r="E189"/>
  <c r="E194" s="1"/>
  <c r="D189"/>
  <c r="D194" s="1"/>
  <c r="G186"/>
  <c r="G198" s="1"/>
  <c r="F186"/>
  <c r="F198" s="1"/>
  <c r="E186"/>
  <c r="E198" s="1"/>
  <c r="D186"/>
  <c r="D198" s="1"/>
  <c r="C186"/>
  <c r="C198" s="1"/>
  <c r="G180"/>
  <c r="F180"/>
  <c r="E180"/>
  <c r="D180"/>
  <c r="C180"/>
  <c r="F177"/>
  <c r="E177"/>
  <c r="E181" s="1"/>
  <c r="D177"/>
  <c r="C177"/>
  <c r="C181" s="1"/>
  <c r="G172"/>
  <c r="G171"/>
  <c r="G177" s="1"/>
  <c r="G181" s="1"/>
  <c r="G169"/>
  <c r="F169"/>
  <c r="F181" s="1"/>
  <c r="E169"/>
  <c r="D169"/>
  <c r="D181" s="1"/>
  <c r="C169"/>
  <c r="G163"/>
  <c r="F163"/>
  <c r="E163"/>
  <c r="D163"/>
  <c r="C163"/>
  <c r="E160"/>
  <c r="D160"/>
  <c r="C160"/>
  <c r="G156"/>
  <c r="F156"/>
  <c r="F160" s="1"/>
  <c r="E156"/>
  <c r="G155"/>
  <c r="G160" s="1"/>
  <c r="E155"/>
  <c r="G152"/>
  <c r="G164" s="1"/>
  <c r="F152"/>
  <c r="E152"/>
  <c r="E164" s="1"/>
  <c r="D152"/>
  <c r="D164" s="1"/>
  <c r="C152"/>
  <c r="C164" s="1"/>
  <c r="G143"/>
  <c r="F143"/>
  <c r="E143"/>
  <c r="D143"/>
  <c r="C143"/>
  <c r="F140"/>
  <c r="D140"/>
  <c r="C140"/>
  <c r="G136"/>
  <c r="F136"/>
  <c r="E136"/>
  <c r="D136"/>
  <c r="G135"/>
  <c r="G140" s="1"/>
  <c r="F135"/>
  <c r="E135"/>
  <c r="E140" s="1"/>
  <c r="G133"/>
  <c r="G144" s="1"/>
  <c r="F133"/>
  <c r="F144" s="1"/>
  <c r="E133"/>
  <c r="E144" s="1"/>
  <c r="D133"/>
  <c r="D144" s="1"/>
  <c r="C133"/>
  <c r="C144" s="1"/>
  <c r="G124"/>
  <c r="F124"/>
  <c r="E124"/>
  <c r="D124"/>
  <c r="C124"/>
  <c r="C121"/>
  <c r="G117"/>
  <c r="F117"/>
  <c r="E117"/>
  <c r="G115"/>
  <c r="G121" s="1"/>
  <c r="F115"/>
  <c r="F121" s="1"/>
  <c r="E115"/>
  <c r="E121" s="1"/>
  <c r="D115"/>
  <c r="D121" s="1"/>
  <c r="G113"/>
  <c r="G125" s="1"/>
  <c r="F113"/>
  <c r="F125" s="1"/>
  <c r="E113"/>
  <c r="E125" s="1"/>
  <c r="D113"/>
  <c r="D125" s="1"/>
  <c r="C113"/>
  <c r="C125" s="1"/>
  <c r="G104"/>
  <c r="F104"/>
  <c r="E104"/>
  <c r="D104"/>
  <c r="C104"/>
  <c r="F101"/>
  <c r="E101"/>
  <c r="D101"/>
  <c r="D105" s="1"/>
  <c r="C101"/>
  <c r="G97"/>
  <c r="F97"/>
  <c r="G96"/>
  <c r="G101" s="1"/>
  <c r="F96"/>
  <c r="G94"/>
  <c r="G105" s="1"/>
  <c r="E94"/>
  <c r="E105" s="1"/>
  <c r="D94"/>
  <c r="C94"/>
  <c r="C105" s="1"/>
  <c r="G89"/>
  <c r="F89"/>
  <c r="F94" s="1"/>
  <c r="E89"/>
  <c r="G86"/>
  <c r="F86"/>
  <c r="E86"/>
  <c r="D86"/>
  <c r="C86"/>
  <c r="E83"/>
  <c r="E87" s="1"/>
  <c r="C83"/>
  <c r="C87" s="1"/>
  <c r="G79"/>
  <c r="F79"/>
  <c r="F83" s="1"/>
  <c r="E79"/>
  <c r="D79"/>
  <c r="D83" s="1"/>
  <c r="G78"/>
  <c r="G77"/>
  <c r="G83" s="1"/>
  <c r="G87" s="1"/>
  <c r="G75"/>
  <c r="F75"/>
  <c r="F87" s="1"/>
  <c r="E75"/>
  <c r="D75"/>
  <c r="D87" s="1"/>
  <c r="C75"/>
  <c r="G67"/>
  <c r="F67"/>
  <c r="E67"/>
  <c r="D67"/>
  <c r="C67"/>
  <c r="E64"/>
  <c r="D64"/>
  <c r="C64"/>
  <c r="G59"/>
  <c r="F59"/>
  <c r="F64" s="1"/>
  <c r="E59"/>
  <c r="G58"/>
  <c r="G64" s="1"/>
  <c r="G56"/>
  <c r="F56"/>
  <c r="F68" s="1"/>
  <c r="E56"/>
  <c r="D56"/>
  <c r="D68" s="1"/>
  <c r="C56"/>
  <c r="G50"/>
  <c r="F50"/>
  <c r="E50"/>
  <c r="D50"/>
  <c r="C50"/>
  <c r="G47"/>
  <c r="G51" s="1"/>
  <c r="F47"/>
  <c r="E47"/>
  <c r="E51" s="1"/>
  <c r="D47"/>
  <c r="C47"/>
  <c r="C51" s="1"/>
  <c r="G39"/>
  <c r="F39"/>
  <c r="F51" s="1"/>
  <c r="E39"/>
  <c r="D39"/>
  <c r="D51" s="1"/>
  <c r="C39"/>
  <c r="G33"/>
  <c r="F33"/>
  <c r="E33"/>
  <c r="D33"/>
  <c r="C33"/>
  <c r="C30"/>
  <c r="G26"/>
  <c r="F26"/>
  <c r="E26"/>
  <c r="G24"/>
  <c r="G30" s="1"/>
  <c r="F24"/>
  <c r="F30" s="1"/>
  <c r="E24"/>
  <c r="E30" s="1"/>
  <c r="D24"/>
  <c r="D30" s="1"/>
  <c r="G22"/>
  <c r="G34" s="1"/>
  <c r="F22"/>
  <c r="F34" s="1"/>
  <c r="E22"/>
  <c r="E34" s="1"/>
  <c r="D22"/>
  <c r="D34" s="1"/>
  <c r="C22"/>
  <c r="C34" s="1"/>
  <c r="F105" l="1"/>
  <c r="G68"/>
  <c r="C68"/>
  <c r="E68"/>
  <c r="C199"/>
  <c r="C200" s="1"/>
  <c r="E199"/>
  <c r="E200" s="1"/>
  <c r="G199"/>
  <c r="G200" s="1"/>
  <c r="F164"/>
  <c r="D199"/>
  <c r="D200" s="1"/>
  <c r="F199" l="1"/>
  <c r="F200" s="1"/>
</calcChain>
</file>

<file path=xl/sharedStrings.xml><?xml version="1.0" encoding="utf-8"?>
<sst xmlns="http://schemas.openxmlformats.org/spreadsheetml/2006/main" count="278" uniqueCount="136">
  <si>
    <t>Прием пищи</t>
  </si>
  <si>
    <t>Наименование блюда</t>
  </si>
  <si>
    <t>№ рецептуры</t>
  </si>
  <si>
    <t>Вес блюда</t>
  </si>
  <si>
    <t>Возрастная категория:</t>
  </si>
  <si>
    <t>Пищевые вещества</t>
  </si>
  <si>
    <t>Энергетическая ценность</t>
  </si>
  <si>
    <t>Белки</t>
  </si>
  <si>
    <t>Жиры</t>
  </si>
  <si>
    <t>Углеводы</t>
  </si>
  <si>
    <t>Неделя 1 День 1</t>
  </si>
  <si>
    <t>ЗАВТРАК</t>
  </si>
  <si>
    <t>Каша "Дружба"</t>
  </si>
  <si>
    <t>Фрукт свежий ,  сезонный</t>
  </si>
  <si>
    <t>Чай с сахаром</t>
  </si>
  <si>
    <t>ИТОГО ЗА ЗАВТРАК</t>
  </si>
  <si>
    <t>ОБЕД</t>
  </si>
  <si>
    <t>Свекольник</t>
  </si>
  <si>
    <t>Макаронные изделия отварные</t>
  </si>
  <si>
    <t>Компот из смеси сухофруктов</t>
  </si>
  <si>
    <t>Хлеб ржаной</t>
  </si>
  <si>
    <t>Хлеб пшеничный</t>
  </si>
  <si>
    <t>ИТОГО ЗА ОБЕД</t>
  </si>
  <si>
    <t>ПОЛДНИК</t>
  </si>
  <si>
    <t>Кисель витаминизированный</t>
  </si>
  <si>
    <t>543.2</t>
  </si>
  <si>
    <t>Пирожки печеные из сдобного теста с капустным фаршем</t>
  </si>
  <si>
    <t>ИТОГО ЗА ПОЛДНИК</t>
  </si>
  <si>
    <t>ИТОГО ЗА ДЕНЬ:</t>
  </si>
  <si>
    <t>День 2</t>
  </si>
  <si>
    <t>Запеканка из творога с морковью (с соусом)</t>
  </si>
  <si>
    <t>Булочка домашняя</t>
  </si>
  <si>
    <t>Чай с лимоном</t>
  </si>
  <si>
    <t>134.1</t>
  </si>
  <si>
    <t>Рассольник ленинградский на курином бульоне</t>
  </si>
  <si>
    <t>Кнели из кур с рисом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</si>
  <si>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</si>
  <si>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</si>
  <si>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</si>
  <si>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</si>
  <si>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</si>
  <si>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454.1</t>
  </si>
  <si>
    <t>Пирожки печеные из дрожжевого теста с морковным фаршем</t>
  </si>
  <si>
    <t>День 3</t>
  </si>
  <si>
    <t>Каша манная вязкая</t>
  </si>
  <si>
    <t>Батон нарезной</t>
  </si>
  <si>
    <t>100.1</t>
  </si>
  <si>
    <t>Сыр твердый порциями</t>
  </si>
  <si>
    <t>Масло сливочное</t>
  </si>
  <si>
    <t>Печенье</t>
  </si>
  <si>
    <t>142.1</t>
  </si>
  <si>
    <t>Щи из свежей капусты с картофелем вегетарианские со сметаной</t>
  </si>
  <si>
    <t>Рыба, тушенная в томатном соусе с овощами</t>
  </si>
  <si>
    <t>Картофельное пюре</t>
  </si>
  <si>
    <t>Напиток из шиповника</t>
  </si>
  <si>
    <t>511.1</t>
  </si>
  <si>
    <t>Компот из замороженной ягоды</t>
  </si>
  <si>
    <t>Ватрушки с повидлом</t>
  </si>
  <si>
    <t>День 4</t>
  </si>
  <si>
    <t>Плов из отварной птицы</t>
  </si>
  <si>
    <t>Пряники</t>
  </si>
  <si>
    <t>Суп картофельный с макаронными изделиями на курином бульоне</t>
  </si>
  <si>
    <t>412.1</t>
  </si>
  <si>
    <t>Котлеты куриные, припущенные с соусом</t>
  </si>
  <si>
    <t>418.1</t>
  </si>
  <si>
    <t>Каша из гороха с маслом</t>
  </si>
  <si>
    <t>518.1</t>
  </si>
  <si>
    <t>Сок фруктовый, плодовый, ягодный , томатный</t>
  </si>
  <si>
    <t>555.1</t>
  </si>
  <si>
    <t>Косичка с сахаром</t>
  </si>
  <si>
    <t>День 5</t>
  </si>
  <si>
    <t>144.2</t>
  </si>
  <si>
    <t>Суп картофельный с бобовыми на курином бульоне</t>
  </si>
  <si>
    <t>Рагу из птицы</t>
  </si>
  <si>
    <t>РЦ 10.86.</t>
  </si>
  <si>
    <t>Кисель из концентрата плодового или ягодного</t>
  </si>
  <si>
    <t>543.3</t>
  </si>
  <si>
    <t>Пирожки печеные из сдобного теста с картофелем</t>
  </si>
  <si>
    <t>Каша рисовая молочная жидкая</t>
  </si>
  <si>
    <t>128.1</t>
  </si>
  <si>
    <t>День 7</t>
  </si>
  <si>
    <t>Суп-лапша на курином бульоне</t>
  </si>
  <si>
    <t>День 8</t>
  </si>
  <si>
    <t>144.1</t>
  </si>
  <si>
    <t>Суп картофельный с бобовыми вегетарианский</t>
  </si>
  <si>
    <t>345.2</t>
  </si>
  <si>
    <t>Биточки рыбные с соусом</t>
  </si>
  <si>
    <t>454.4</t>
  </si>
  <si>
    <t>Пирожки печеные из дрожжевого теста с капустой и яйцом</t>
  </si>
  <si>
    <t>День 9</t>
  </si>
  <si>
    <t>Каша из хлопьев овсяных "Геркулес" жидкая</t>
  </si>
  <si>
    <t>142.3</t>
  </si>
  <si>
    <t>Щи из свежей капусты с картофелем на курином бульоне</t>
  </si>
  <si>
    <t>412.2</t>
  </si>
  <si>
    <t>Шницели куриные, припущенные с соусом</t>
  </si>
  <si>
    <t>Каша пшеничная рассыпчатая</t>
  </si>
  <si>
    <t>Пирожки печеные из сдобного теста с повидлом</t>
  </si>
  <si>
    <t>День 10</t>
  </si>
  <si>
    <t>Макаронные изделия, запеченные с сыром</t>
  </si>
  <si>
    <t>390.1</t>
  </si>
  <si>
    <t>Тефтели из говядины "ежики" с соусом</t>
  </si>
  <si>
    <t>195.1</t>
  </si>
  <si>
    <t>Рагу из овощей</t>
  </si>
  <si>
    <t>б/н</t>
  </si>
  <si>
    <t>Пирог морковный</t>
  </si>
  <si>
    <t>ИТОГО ЗА ВЕСЬ ПЕРИОД:</t>
  </si>
  <si>
    <t>СРЕДНЕЕ ЗНАЧЕНИЕ ЗА ПЕРИОД:</t>
  </si>
  <si>
    <t>СОГЛАСОВАНО</t>
  </si>
  <si>
    <t>УТВЕРЖДАЮ</t>
  </si>
  <si>
    <t>Неделя 2 День 6</t>
  </si>
  <si>
    <t>Картофель отварной с маслом</t>
  </si>
  <si>
    <t>Булочка ванильная</t>
  </si>
  <si>
    <t>Курица в соусе томатном</t>
  </si>
  <si>
    <t>Свекла отварная</t>
  </si>
  <si>
    <t xml:space="preserve">12-18 лет </t>
  </si>
  <si>
    <t>Икра кабачковая (промышленного производства)</t>
  </si>
  <si>
    <t>Закуска из белокочанной капусты с морковью</t>
  </si>
  <si>
    <t>4.1</t>
  </si>
  <si>
    <t>Огурцы соленые</t>
  </si>
  <si>
    <t>Кофейный напиток с молоком</t>
  </si>
  <si>
    <t>Омлет натуральный</t>
  </si>
  <si>
    <t>Котлеты из говядины, припущенные в соусе</t>
  </si>
  <si>
    <t>Напиток  витаминизированный</t>
  </si>
  <si>
    <t xml:space="preserve">Икра свекольная </t>
  </si>
  <si>
    <t>Борщ с капустой и картофелем на курином бульоне  со сметаной</t>
  </si>
  <si>
    <t>Кукуруза консервированная</t>
  </si>
  <si>
    <t>100</t>
  </si>
  <si>
    <t>Горошек зеленый консервированный</t>
  </si>
  <si>
    <t>Ежедневное 10 дневное меню основного (организованного) питания учащихся в школьных столовых Ленинского района г. Саратова</t>
  </si>
  <si>
    <t>(подпись)</t>
  </si>
  <si>
    <t>01.12.2022г.</t>
  </si>
  <si>
    <t>Индивидуальный предприниматель</t>
  </si>
  <si>
    <t>Цибульская Нина Ивановна</t>
  </si>
  <si>
    <t xml:space="preserve"> </t>
  </si>
  <si>
    <t>Директор</t>
  </si>
  <si>
    <t>ФИО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</si>
</sst>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i/>
      <sz val="8"/>
      <name val="Arial Cyr"/>
      <charset val="204"/>
    </font>
    <font>
      <b/>
      <sz val="16"/>
      <name val="Arial Cyr"/>
      <charset val="204"/>
    </font>
    <font>
      <i/>
      <sz val="10"/>
      <name val="Arial Cyr"/>
      <charset val="204"/>
    </font>
    <font>
      <sz val="11"/>
      <name val="Arial Cyr"/>
      <charset val="204"/>
    </font>
    <font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6" xfId="0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20" xfId="0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0" fontId="0" fillId="0" borderId="6" xfId="0" applyNumberFormat="1" applyFill="1" applyBorder="1" applyAlignment="1">
      <alignment horizontal="center"/>
    </xf>
    <xf numFmtId="0" fontId="0" fillId="0" borderId="15" xfId="0" applyNumberForma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0" fillId="0" borderId="6" xfId="0" applyFill="1" applyBorder="1" applyAlignment="1">
      <alignment wrapText="1"/>
    </xf>
    <xf numFmtId="0" fontId="2" fillId="0" borderId="0" xfId="0" applyFont="1" applyFill="1" applyAlignment="1">
      <alignment horizontal="right" wrapText="1"/>
    </xf>
    <xf numFmtId="0" fontId="3" fillId="0" borderId="20" xfId="0" applyFont="1" applyFill="1" applyBorder="1" applyAlignment="1">
      <alignment horizontal="right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 vertical="top"/>
    </xf>
    <xf numFmtId="1" fontId="1" fillId="0" borderId="0" xfId="0" applyNumberFormat="1" applyFont="1" applyFill="1" applyAlignment="1">
      <alignment horizontal="left" vertical="top" wrapText="1"/>
    </xf>
    <xf numFmtId="1" fontId="0" fillId="0" borderId="0" xfId="0" applyNumberFormat="1" applyFill="1" applyAlignment="1">
      <alignment horizontal="left" vertical="top" wrapText="1"/>
    </xf>
    <xf numFmtId="2" fontId="1" fillId="0" borderId="6" xfId="0" applyNumberFormat="1" applyFont="1" applyFill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2" fontId="1" fillId="0" borderId="7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0" borderId="0" xfId="0"/>
    <xf numFmtId="0" fontId="0" fillId="0" borderId="6" xfId="0" applyBorder="1" applyAlignment="1">
      <alignment wrapText="1"/>
    </xf>
    <xf numFmtId="1" fontId="0" fillId="0" borderId="0" xfId="0" applyNumberFormat="1" applyFill="1" applyAlignment="1">
      <alignment horizontal="center" vertical="center" wrapText="1"/>
    </xf>
    <xf numFmtId="0" fontId="0" fillId="0" borderId="0" xfId="0" applyFill="1"/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20" xfId="0" applyNumberFormat="1" applyFill="1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0" xfId="0" applyFill="1" applyBorder="1" applyAlignment="1">
      <alignment horizontal="left" wrapText="1"/>
    </xf>
    <xf numFmtId="0" fontId="5" fillId="0" borderId="11" xfId="0" applyFont="1" applyFill="1" applyBorder="1" applyAlignment="1">
      <alignment horizontal="left"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wrapText="1"/>
    </xf>
    <xf numFmtId="1" fontId="1" fillId="0" borderId="4" xfId="0" applyNumberFormat="1" applyFont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" fillId="0" borderId="7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2" fontId="6" fillId="0" borderId="21" xfId="0" applyNumberFormat="1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1" fillId="0" borderId="14" xfId="0" applyFont="1" applyFill="1" applyBorder="1" applyAlignment="1">
      <alignment horizontal="left" vertical="top"/>
    </xf>
    <xf numFmtId="0" fontId="1" fillId="0" borderId="12" xfId="0" applyFont="1" applyFill="1" applyBorder="1"/>
    <xf numFmtId="0" fontId="1" fillId="0" borderId="3" xfId="0" applyFont="1" applyFill="1" applyBorder="1"/>
    <xf numFmtId="0" fontId="1" fillId="0" borderId="13" xfId="0" applyFont="1" applyFill="1" applyBorder="1"/>
    <xf numFmtId="0" fontId="1" fillId="0" borderId="6" xfId="0" applyFont="1" applyFill="1" applyBorder="1" applyAlignment="1">
      <alignment horizontal="left" vertical="top"/>
    </xf>
    <xf numFmtId="0" fontId="1" fillId="0" borderId="18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left" vertical="top"/>
    </xf>
    <xf numFmtId="0" fontId="1" fillId="0" borderId="12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13" xfId="0" applyFont="1" applyFill="1" applyBorder="1" applyAlignment="1">
      <alignment horizontal="left" vertical="top"/>
    </xf>
    <xf numFmtId="0" fontId="1" fillId="0" borderId="16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00"/>
  <sheetViews>
    <sheetView tabSelected="1" workbookViewId="0">
      <selection activeCell="B7" sqref="B7"/>
    </sheetView>
  </sheetViews>
  <sheetFormatPr defaultRowHeight="12.75"/>
  <cols>
    <col min="1" max="1" width="12.85546875" style="34" customWidth="1"/>
    <col min="2" max="2" width="46" style="34" customWidth="1"/>
    <col min="3" max="6" width="9.140625" style="37"/>
    <col min="7" max="8" width="13.85546875" style="37" customWidth="1"/>
    <col min="9" max="16384" width="9.140625" style="34"/>
  </cols>
  <sheetData>
    <row r="1" spans="1:11">
      <c r="A1" s="24"/>
      <c r="B1" s="20" t="s">
        <v>107</v>
      </c>
      <c r="C1" s="5"/>
      <c r="D1" s="6"/>
      <c r="E1" s="6"/>
      <c r="F1" s="6"/>
      <c r="G1" s="5"/>
      <c r="H1" s="7" t="s">
        <v>108</v>
      </c>
    </row>
    <row r="2" spans="1:11" ht="14.25">
      <c r="A2" s="24"/>
      <c r="B2" s="50" t="s">
        <v>134</v>
      </c>
      <c r="C2" s="5"/>
      <c r="D2" s="6"/>
      <c r="E2" s="6"/>
      <c r="F2" s="65" t="s">
        <v>131</v>
      </c>
      <c r="G2" s="65"/>
      <c r="H2" s="65"/>
    </row>
    <row r="3" spans="1:11" ht="14.25">
      <c r="A3" s="24"/>
      <c r="B3" s="51" t="s">
        <v>135</v>
      </c>
      <c r="C3" s="5"/>
      <c r="D3" s="6"/>
      <c r="E3" s="6"/>
      <c r="F3" s="66" t="s">
        <v>132</v>
      </c>
      <c r="G3" s="66"/>
      <c r="H3" s="66"/>
    </row>
    <row r="4" spans="1:11">
      <c r="A4" s="24"/>
      <c r="B4" s="21" t="s">
        <v>129</v>
      </c>
      <c r="C4" s="5"/>
      <c r="D4" s="6"/>
      <c r="E4" s="6"/>
      <c r="F4" s="46"/>
      <c r="G4" s="8"/>
      <c r="H4" s="9" t="s">
        <v>129</v>
      </c>
    </row>
    <row r="5" spans="1:11">
      <c r="A5" s="24"/>
      <c r="B5" s="53" t="s">
        <v>130</v>
      </c>
      <c r="C5" s="5"/>
      <c r="D5" s="6"/>
      <c r="E5" s="6"/>
      <c r="F5" s="6"/>
      <c r="G5" s="5"/>
      <c r="H5" s="52" t="s">
        <v>130</v>
      </c>
    </row>
    <row r="6" spans="1:11">
      <c r="A6" s="24"/>
      <c r="B6" s="23"/>
      <c r="C6" s="5"/>
      <c r="D6" s="6"/>
      <c r="E6" s="6"/>
      <c r="F6" s="6"/>
      <c r="G6" s="5"/>
      <c r="H6" s="5"/>
    </row>
    <row r="7" spans="1:11">
      <c r="A7" s="24"/>
      <c r="B7" s="23"/>
      <c r="C7" s="5"/>
      <c r="D7" s="6"/>
      <c r="E7" s="6"/>
      <c r="F7" s="6"/>
      <c r="G7" s="5"/>
      <c r="H7" s="5"/>
    </row>
    <row r="8" spans="1:11">
      <c r="A8" s="24"/>
      <c r="B8" s="23"/>
      <c r="C8" s="5"/>
      <c r="D8" s="6"/>
      <c r="E8" s="6"/>
      <c r="F8" s="6"/>
      <c r="G8" s="5"/>
      <c r="H8" s="5"/>
    </row>
    <row r="9" spans="1:11" ht="48" customHeight="1">
      <c r="A9" s="67" t="s">
        <v>128</v>
      </c>
      <c r="B9" s="67"/>
      <c r="C9" s="67"/>
      <c r="D9" s="67"/>
      <c r="E9" s="67"/>
      <c r="F9" s="67"/>
      <c r="G9" s="67"/>
      <c r="H9" s="67"/>
    </row>
    <row r="10" spans="1:11" ht="23.25" customHeight="1">
      <c r="A10" s="25"/>
      <c r="B10" s="22"/>
      <c r="C10" s="36"/>
      <c r="D10" s="10"/>
      <c r="E10" s="10"/>
      <c r="F10" s="10"/>
      <c r="G10" s="11"/>
      <c r="H10" s="11"/>
      <c r="K10" s="34" t="s">
        <v>133</v>
      </c>
    </row>
    <row r="11" spans="1:11" ht="25.5">
      <c r="A11" s="25" t="s">
        <v>4</v>
      </c>
      <c r="B11" s="22" t="s">
        <v>114</v>
      </c>
      <c r="C11" s="36"/>
      <c r="D11" s="10"/>
      <c r="E11" s="10"/>
      <c r="F11" s="10"/>
      <c r="G11" s="11"/>
      <c r="H11" s="11"/>
    </row>
    <row r="12" spans="1:11" ht="13.5" thickBot="1">
      <c r="A12" s="26"/>
      <c r="B12" s="22"/>
      <c r="C12" s="36"/>
      <c r="D12" s="10"/>
      <c r="E12" s="10"/>
      <c r="F12" s="10"/>
      <c r="G12" s="11"/>
      <c r="H12" s="11"/>
    </row>
    <row r="13" spans="1:11" ht="12.75" customHeight="1">
      <c r="A13" s="54" t="s">
        <v>0</v>
      </c>
      <c r="B13" s="56" t="s">
        <v>1</v>
      </c>
      <c r="C13" s="58" t="s">
        <v>3</v>
      </c>
      <c r="D13" s="60" t="s">
        <v>5</v>
      </c>
      <c r="E13" s="60"/>
      <c r="F13" s="60"/>
      <c r="G13" s="61" t="s">
        <v>6</v>
      </c>
      <c r="H13" s="63" t="s">
        <v>2</v>
      </c>
    </row>
    <row r="14" spans="1:11" ht="26.25" thickBot="1">
      <c r="A14" s="55"/>
      <c r="B14" s="57"/>
      <c r="C14" s="59"/>
      <c r="D14" s="12" t="s">
        <v>7</v>
      </c>
      <c r="E14" s="12" t="s">
        <v>8</v>
      </c>
      <c r="F14" s="12" t="s">
        <v>9</v>
      </c>
      <c r="G14" s="62"/>
      <c r="H14" s="64"/>
    </row>
    <row r="15" spans="1:11">
      <c r="A15" s="69" t="s">
        <v>10</v>
      </c>
      <c r="B15" s="70"/>
      <c r="C15" s="70"/>
      <c r="D15" s="70"/>
      <c r="E15" s="70"/>
      <c r="F15" s="70"/>
      <c r="G15" s="70"/>
      <c r="H15" s="71"/>
    </row>
    <row r="16" spans="1:11">
      <c r="A16" s="68" t="s">
        <v>11</v>
      </c>
      <c r="B16" s="19" t="s">
        <v>12</v>
      </c>
      <c r="C16" s="13">
        <v>250</v>
      </c>
      <c r="D16" s="2">
        <v>6.68</v>
      </c>
      <c r="E16" s="2">
        <v>8.58</v>
      </c>
      <c r="F16" s="2">
        <v>34.1</v>
      </c>
      <c r="G16" s="1">
        <v>254.38</v>
      </c>
      <c r="H16" s="14">
        <v>260</v>
      </c>
    </row>
    <row r="17" spans="1:8">
      <c r="A17" s="68"/>
      <c r="B17" s="19" t="s">
        <v>45</v>
      </c>
      <c r="C17" s="13">
        <v>40</v>
      </c>
      <c r="D17" s="2">
        <v>3</v>
      </c>
      <c r="E17" s="2">
        <v>1.1599999999999999</v>
      </c>
      <c r="F17" s="2">
        <v>20.56</v>
      </c>
      <c r="G17" s="1">
        <v>104.8</v>
      </c>
      <c r="H17" s="14">
        <v>111</v>
      </c>
    </row>
    <row r="18" spans="1:8">
      <c r="A18" s="68"/>
      <c r="B18" s="19" t="s">
        <v>47</v>
      </c>
      <c r="C18" s="13">
        <v>10</v>
      </c>
      <c r="D18" s="2">
        <v>2.3199999999999998</v>
      </c>
      <c r="E18" s="2">
        <v>2.95</v>
      </c>
      <c r="F18" s="2">
        <v>0</v>
      </c>
      <c r="G18" s="1">
        <v>36.4</v>
      </c>
      <c r="H18" s="3" t="s">
        <v>46</v>
      </c>
    </row>
    <row r="19" spans="1:8">
      <c r="A19" s="68"/>
      <c r="B19" s="19" t="s">
        <v>48</v>
      </c>
      <c r="C19" s="13">
        <v>10</v>
      </c>
      <c r="D19" s="2">
        <v>0.13</v>
      </c>
      <c r="E19" s="2">
        <v>6.15</v>
      </c>
      <c r="F19" s="2">
        <v>0.17</v>
      </c>
      <c r="G19" s="1">
        <v>56.6</v>
      </c>
      <c r="H19" s="14">
        <v>105</v>
      </c>
    </row>
    <row r="20" spans="1:8">
      <c r="A20" s="68"/>
      <c r="B20" s="35" t="s">
        <v>119</v>
      </c>
      <c r="C20" s="13">
        <v>200</v>
      </c>
      <c r="D20" s="2">
        <v>3.2</v>
      </c>
      <c r="E20" s="2">
        <v>1.7</v>
      </c>
      <c r="F20" s="2">
        <v>10.9</v>
      </c>
      <c r="G20" s="1">
        <v>131</v>
      </c>
      <c r="H20" s="14">
        <v>501</v>
      </c>
    </row>
    <row r="21" spans="1:8">
      <c r="A21" s="68"/>
      <c r="B21" s="19" t="s">
        <v>49</v>
      </c>
      <c r="C21" s="13">
        <v>40</v>
      </c>
      <c r="D21" s="2">
        <v>3</v>
      </c>
      <c r="E21" s="2">
        <v>4.72</v>
      </c>
      <c r="F21" s="2">
        <v>29.96</v>
      </c>
      <c r="G21" s="1">
        <v>166.84</v>
      </c>
      <c r="H21" s="14">
        <v>590</v>
      </c>
    </row>
    <row r="22" spans="1:8">
      <c r="A22" s="68" t="s">
        <v>15</v>
      </c>
      <c r="B22" s="72"/>
      <c r="C22" s="4">
        <f>SUM(C16:C21)</f>
        <v>550</v>
      </c>
      <c r="D22" s="4">
        <f t="shared" ref="D22:G22" si="0">SUM(D16:D21)</f>
        <v>18.330000000000002</v>
      </c>
      <c r="E22" s="4">
        <f t="shared" si="0"/>
        <v>25.26</v>
      </c>
      <c r="F22" s="4">
        <f t="shared" si="0"/>
        <v>95.69</v>
      </c>
      <c r="G22" s="4">
        <f t="shared" si="0"/>
        <v>750.0200000000001</v>
      </c>
      <c r="H22" s="15"/>
    </row>
    <row r="23" spans="1:8">
      <c r="A23" s="68" t="s">
        <v>16</v>
      </c>
      <c r="B23" s="19" t="s">
        <v>116</v>
      </c>
      <c r="C23" s="13">
        <v>100</v>
      </c>
      <c r="D23" s="2">
        <v>1.6</v>
      </c>
      <c r="E23" s="2">
        <v>10.1</v>
      </c>
      <c r="F23" s="2">
        <v>9.6</v>
      </c>
      <c r="G23" s="1">
        <v>136</v>
      </c>
      <c r="H23" s="3" t="s">
        <v>117</v>
      </c>
    </row>
    <row r="24" spans="1:8">
      <c r="A24" s="68"/>
      <c r="B24" s="19" t="s">
        <v>17</v>
      </c>
      <c r="C24" s="13">
        <v>250</v>
      </c>
      <c r="D24" s="2">
        <f>3.8/2*2.5</f>
        <v>4.75</v>
      </c>
      <c r="E24" s="2">
        <f>5.88/2*2.5</f>
        <v>7.35</v>
      </c>
      <c r="F24" s="2">
        <f>15.54/2*2.5</f>
        <v>19.424999999999997</v>
      </c>
      <c r="G24" s="1">
        <f>97.08/2*2.5</f>
        <v>121.35</v>
      </c>
      <c r="H24" s="14">
        <v>131</v>
      </c>
    </row>
    <row r="25" spans="1:8">
      <c r="A25" s="68"/>
      <c r="B25" s="35" t="s">
        <v>112</v>
      </c>
      <c r="C25" s="13">
        <v>100</v>
      </c>
      <c r="D25" s="2">
        <v>17.809999999999999</v>
      </c>
      <c r="E25" s="2">
        <v>2.94</v>
      </c>
      <c r="F25" s="2">
        <v>2.33</v>
      </c>
      <c r="G25" s="1">
        <v>197.22</v>
      </c>
      <c r="H25" s="14">
        <v>405</v>
      </c>
    </row>
    <row r="26" spans="1:8">
      <c r="A26" s="68"/>
      <c r="B26" s="19" t="s">
        <v>18</v>
      </c>
      <c r="C26" s="13">
        <v>180</v>
      </c>
      <c r="D26" s="2">
        <v>6.97</v>
      </c>
      <c r="E26" s="2">
        <f>3.91/1.5*1.8</f>
        <v>4.6920000000000002</v>
      </c>
      <c r="F26" s="2">
        <f>43.55/1.5*1.8</f>
        <v>52.26</v>
      </c>
      <c r="G26" s="1">
        <f>201.4/1.5*1.8</f>
        <v>241.68000000000004</v>
      </c>
      <c r="H26" s="14">
        <v>291</v>
      </c>
    </row>
    <row r="27" spans="1:8">
      <c r="A27" s="68"/>
      <c r="B27" s="19" t="s">
        <v>19</v>
      </c>
      <c r="C27" s="13">
        <v>200</v>
      </c>
      <c r="D27" s="2">
        <v>0.08</v>
      </c>
      <c r="E27" s="2">
        <v>0</v>
      </c>
      <c r="F27" s="2">
        <v>10.62</v>
      </c>
      <c r="G27" s="1">
        <v>40.44</v>
      </c>
      <c r="H27" s="14">
        <v>508</v>
      </c>
    </row>
    <row r="28" spans="1:8">
      <c r="A28" s="68"/>
      <c r="B28" s="19" t="s">
        <v>20</v>
      </c>
      <c r="C28" s="13">
        <v>30</v>
      </c>
      <c r="D28" s="2">
        <v>1.98</v>
      </c>
      <c r="E28" s="2">
        <v>0.36</v>
      </c>
      <c r="F28" s="2">
        <v>10.02</v>
      </c>
      <c r="G28" s="1">
        <v>52.2</v>
      </c>
      <c r="H28" s="14">
        <v>109</v>
      </c>
    </row>
    <row r="29" spans="1:8">
      <c r="A29" s="68"/>
      <c r="B29" s="19" t="s">
        <v>21</v>
      </c>
      <c r="C29" s="13">
        <v>30</v>
      </c>
      <c r="D29" s="2">
        <v>2.37</v>
      </c>
      <c r="E29" s="2">
        <v>0.3</v>
      </c>
      <c r="F29" s="2">
        <v>14.76</v>
      </c>
      <c r="G29" s="1">
        <v>70.5</v>
      </c>
      <c r="H29" s="14">
        <v>108</v>
      </c>
    </row>
    <row r="30" spans="1:8">
      <c r="A30" s="68" t="s">
        <v>22</v>
      </c>
      <c r="B30" s="72"/>
      <c r="C30" s="4">
        <f>SUM(C23:C29)</f>
        <v>890</v>
      </c>
      <c r="D30" s="4">
        <f>SUM(D23:D29)</f>
        <v>35.559999999999988</v>
      </c>
      <c r="E30" s="4">
        <f>SUM(E23:E29)</f>
        <v>25.742000000000001</v>
      </c>
      <c r="F30" s="4">
        <f>SUM(F23:F29)</f>
        <v>119.015</v>
      </c>
      <c r="G30" s="27">
        <f>SUM(G23:G29)</f>
        <v>859.3900000000001</v>
      </c>
      <c r="H30" s="15"/>
    </row>
    <row r="31" spans="1:8">
      <c r="A31" s="68" t="s">
        <v>23</v>
      </c>
      <c r="B31" s="19" t="s">
        <v>24</v>
      </c>
      <c r="C31" s="13">
        <v>200</v>
      </c>
      <c r="D31" s="2">
        <v>0</v>
      </c>
      <c r="E31" s="2">
        <v>0</v>
      </c>
      <c r="F31" s="2">
        <v>24</v>
      </c>
      <c r="G31" s="1">
        <v>95</v>
      </c>
      <c r="H31" s="14">
        <v>614</v>
      </c>
    </row>
    <row r="32" spans="1:8" ht="25.5">
      <c r="A32" s="68"/>
      <c r="B32" s="19" t="s">
        <v>26</v>
      </c>
      <c r="C32" s="13">
        <v>100</v>
      </c>
      <c r="D32" s="2">
        <v>6.54</v>
      </c>
      <c r="E32" s="2">
        <v>7.87</v>
      </c>
      <c r="F32" s="2">
        <v>31.16</v>
      </c>
      <c r="G32" s="1">
        <v>235.4</v>
      </c>
      <c r="H32" s="3" t="s">
        <v>25</v>
      </c>
    </row>
    <row r="33" spans="1:8">
      <c r="A33" s="68" t="s">
        <v>27</v>
      </c>
      <c r="B33" s="72"/>
      <c r="C33" s="4">
        <f>SUM(C31:C32)</f>
        <v>300</v>
      </c>
      <c r="D33" s="4">
        <f t="shared" ref="D33:G33" si="1">SUM(D31:D32)</f>
        <v>6.54</v>
      </c>
      <c r="E33" s="4">
        <f t="shared" si="1"/>
        <v>7.87</v>
      </c>
      <c r="F33" s="4">
        <f t="shared" si="1"/>
        <v>55.16</v>
      </c>
      <c r="G33" s="4">
        <f t="shared" si="1"/>
        <v>330.4</v>
      </c>
      <c r="H33" s="15"/>
    </row>
    <row r="34" spans="1:8" ht="13.5" thickBot="1">
      <c r="A34" s="73" t="s">
        <v>28</v>
      </c>
      <c r="B34" s="74"/>
      <c r="C34" s="16">
        <f>C22+C30+C33</f>
        <v>1740</v>
      </c>
      <c r="D34" s="16">
        <f t="shared" ref="D34:G34" si="2">D22+D30+D33</f>
        <v>60.429999999999986</v>
      </c>
      <c r="E34" s="16">
        <f t="shared" si="2"/>
        <v>58.872</v>
      </c>
      <c r="F34" s="16">
        <f t="shared" si="2"/>
        <v>269.86500000000001</v>
      </c>
      <c r="G34" s="16">
        <f t="shared" si="2"/>
        <v>1939.8100000000004</v>
      </c>
      <c r="H34" s="17"/>
    </row>
    <row r="35" spans="1:8">
      <c r="A35" s="75" t="s">
        <v>29</v>
      </c>
      <c r="B35" s="76"/>
      <c r="C35" s="76"/>
      <c r="D35" s="76"/>
      <c r="E35" s="76"/>
      <c r="F35" s="76"/>
      <c r="G35" s="76"/>
      <c r="H35" s="77"/>
    </row>
    <row r="36" spans="1:8">
      <c r="A36" s="68" t="s">
        <v>11</v>
      </c>
      <c r="B36" s="19" t="s">
        <v>30</v>
      </c>
      <c r="C36" s="13">
        <v>200</v>
      </c>
      <c r="D36" s="2">
        <v>22.04</v>
      </c>
      <c r="E36" s="2">
        <v>16.899999999999999</v>
      </c>
      <c r="F36" s="2">
        <v>33.78</v>
      </c>
      <c r="G36" s="1">
        <v>364.56</v>
      </c>
      <c r="H36" s="14">
        <v>233</v>
      </c>
    </row>
    <row r="37" spans="1:8">
      <c r="A37" s="68"/>
      <c r="B37" s="35" t="s">
        <v>13</v>
      </c>
      <c r="C37" s="13">
        <v>200</v>
      </c>
      <c r="D37" s="2">
        <v>1.8</v>
      </c>
      <c r="E37" s="2">
        <v>0.4</v>
      </c>
      <c r="F37" s="2">
        <v>16.2</v>
      </c>
      <c r="G37" s="1">
        <v>86</v>
      </c>
      <c r="H37" s="14">
        <v>112</v>
      </c>
    </row>
    <row r="38" spans="1:8">
      <c r="A38" s="68"/>
      <c r="B38" s="19" t="s">
        <v>32</v>
      </c>
      <c r="C38" s="13">
        <v>200</v>
      </c>
      <c r="D38" s="2">
        <v>0.26</v>
      </c>
      <c r="E38" s="2">
        <v>0</v>
      </c>
      <c r="F38" s="2">
        <v>7.24</v>
      </c>
      <c r="G38" s="1">
        <v>30.84</v>
      </c>
      <c r="H38" s="14">
        <v>494</v>
      </c>
    </row>
    <row r="39" spans="1:8">
      <c r="A39" s="68" t="s">
        <v>15</v>
      </c>
      <c r="B39" s="72"/>
      <c r="C39" s="4">
        <f>SUM(C36:C38)</f>
        <v>600</v>
      </c>
      <c r="D39" s="4">
        <f t="shared" ref="D39:G39" si="3">SUM(D36:D38)</f>
        <v>24.1</v>
      </c>
      <c r="E39" s="4">
        <f t="shared" si="3"/>
        <v>17.299999999999997</v>
      </c>
      <c r="F39" s="4">
        <f t="shared" si="3"/>
        <v>57.220000000000006</v>
      </c>
      <c r="G39" s="4">
        <f t="shared" si="3"/>
        <v>481.4</v>
      </c>
      <c r="H39" s="15"/>
    </row>
    <row r="40" spans="1:8">
      <c r="A40" s="68" t="s">
        <v>16</v>
      </c>
      <c r="B40" s="19" t="s">
        <v>115</v>
      </c>
      <c r="C40" s="13">
        <v>100</v>
      </c>
      <c r="D40" s="2">
        <v>1.9</v>
      </c>
      <c r="E40" s="2">
        <v>8.9</v>
      </c>
      <c r="F40" s="2">
        <v>7.7</v>
      </c>
      <c r="G40" s="1">
        <v>119</v>
      </c>
      <c r="H40" s="14">
        <v>115</v>
      </c>
    </row>
    <row r="41" spans="1:8">
      <c r="A41" s="68"/>
      <c r="B41" s="19" t="s">
        <v>34</v>
      </c>
      <c r="C41" s="13">
        <v>250</v>
      </c>
      <c r="D41" s="2">
        <v>3.08</v>
      </c>
      <c r="E41" s="2">
        <v>5.45</v>
      </c>
      <c r="F41" s="2">
        <v>17.420000000000002</v>
      </c>
      <c r="G41" s="1">
        <v>131.82</v>
      </c>
      <c r="H41" s="3" t="s">
        <v>33</v>
      </c>
    </row>
    <row r="42" spans="1:8">
      <c r="A42" s="68"/>
      <c r="B42" s="19" t="s">
        <v>35</v>
      </c>
      <c r="C42" s="13">
        <v>100</v>
      </c>
      <c r="D42" s="2">
        <v>14.01</v>
      </c>
      <c r="E42" s="2">
        <v>11.65</v>
      </c>
      <c r="F42" s="2">
        <v>9.4700000000000006</v>
      </c>
      <c r="G42" s="1">
        <v>188.79</v>
      </c>
      <c r="H42" s="14">
        <v>411</v>
      </c>
    </row>
    <row r="43" spans="1:8">
      <c r="A43" s="68"/>
      <c r="B43" s="19" t="s">
        <v>36</v>
      </c>
      <c r="C43" s="13">
        <v>180</v>
      </c>
      <c r="D43" s="2">
        <v>10.37</v>
      </c>
      <c r="E43" s="2">
        <v>9.49</v>
      </c>
      <c r="F43" s="2">
        <v>46.62</v>
      </c>
      <c r="G43" s="1">
        <v>270.81</v>
      </c>
      <c r="H43" s="14">
        <v>237</v>
      </c>
    </row>
    <row r="44" spans="1:8">
      <c r="A44" s="68"/>
      <c r="B44" s="19" t="s">
        <v>38</v>
      </c>
      <c r="C44" s="13">
        <v>200</v>
      </c>
      <c r="D44" s="2">
        <v>1.92</v>
      </c>
      <c r="E44" s="2">
        <v>0.12</v>
      </c>
      <c r="F44" s="2">
        <v>25.86</v>
      </c>
      <c r="G44" s="1">
        <v>112.36</v>
      </c>
      <c r="H44" s="3" t="s">
        <v>37</v>
      </c>
    </row>
    <row r="45" spans="1:8">
      <c r="A45" s="68"/>
      <c r="B45" s="19" t="s">
        <v>21</v>
      </c>
      <c r="C45" s="13">
        <v>30</v>
      </c>
      <c r="D45" s="2">
        <v>2.37</v>
      </c>
      <c r="E45" s="2">
        <v>0.3</v>
      </c>
      <c r="F45" s="2">
        <v>14.76</v>
      </c>
      <c r="G45" s="1">
        <v>70.5</v>
      </c>
      <c r="H45" s="14">
        <v>108</v>
      </c>
    </row>
    <row r="46" spans="1:8">
      <c r="A46" s="68"/>
      <c r="B46" s="19" t="s">
        <v>20</v>
      </c>
      <c r="C46" s="13">
        <v>30</v>
      </c>
      <c r="D46" s="2">
        <v>1.98</v>
      </c>
      <c r="E46" s="2">
        <v>0.36</v>
      </c>
      <c r="F46" s="2">
        <v>10.02</v>
      </c>
      <c r="G46" s="1">
        <v>52.2</v>
      </c>
      <c r="H46" s="14">
        <v>109</v>
      </c>
    </row>
    <row r="47" spans="1:8">
      <c r="A47" s="68" t="s">
        <v>22</v>
      </c>
      <c r="B47" s="72"/>
      <c r="C47" s="4">
        <f>SUM(C40:C46)</f>
        <v>890</v>
      </c>
      <c r="D47" s="4">
        <f t="shared" ref="D47:G47" si="4">SUM(D40:D46)</f>
        <v>35.629999999999995</v>
      </c>
      <c r="E47" s="4">
        <f t="shared" si="4"/>
        <v>36.269999999999996</v>
      </c>
      <c r="F47" s="4">
        <f t="shared" si="4"/>
        <v>131.85000000000002</v>
      </c>
      <c r="G47" s="4">
        <f t="shared" si="4"/>
        <v>945.48000000000013</v>
      </c>
      <c r="H47" s="15"/>
    </row>
    <row r="48" spans="1:8">
      <c r="A48" s="68" t="s">
        <v>23</v>
      </c>
      <c r="B48" s="19" t="s">
        <v>40</v>
      </c>
      <c r="C48" s="13">
        <v>200</v>
      </c>
      <c r="D48" s="2">
        <v>5.4</v>
      </c>
      <c r="E48" s="2">
        <v>5</v>
      </c>
      <c r="F48" s="2">
        <v>21.6</v>
      </c>
      <c r="G48" s="1">
        <v>158</v>
      </c>
      <c r="H48" s="3" t="s">
        <v>39</v>
      </c>
    </row>
    <row r="49" spans="1:8" ht="25.5">
      <c r="A49" s="68"/>
      <c r="B49" s="19" t="s">
        <v>42</v>
      </c>
      <c r="C49" s="13">
        <v>100</v>
      </c>
      <c r="D49" s="2">
        <v>5.89</v>
      </c>
      <c r="E49" s="2">
        <v>3.73</v>
      </c>
      <c r="F49" s="2">
        <v>32.07</v>
      </c>
      <c r="G49" s="1">
        <v>217.04</v>
      </c>
      <c r="H49" s="3" t="s">
        <v>41</v>
      </c>
    </row>
    <row r="50" spans="1:8">
      <c r="A50" s="68" t="s">
        <v>27</v>
      </c>
      <c r="B50" s="72"/>
      <c r="C50" s="4">
        <f>SUM(C48:C49)</f>
        <v>300</v>
      </c>
      <c r="D50" s="4">
        <f t="shared" ref="D50:G50" si="5">SUM(D48:D49)</f>
        <v>11.29</v>
      </c>
      <c r="E50" s="4">
        <f t="shared" si="5"/>
        <v>8.73</v>
      </c>
      <c r="F50" s="4">
        <f t="shared" si="5"/>
        <v>53.67</v>
      </c>
      <c r="G50" s="4">
        <f t="shared" si="5"/>
        <v>375.03999999999996</v>
      </c>
      <c r="H50" s="15"/>
    </row>
    <row r="51" spans="1:8" ht="13.5" thickBot="1">
      <c r="A51" s="73" t="s">
        <v>28</v>
      </c>
      <c r="B51" s="74"/>
      <c r="C51" s="16">
        <f>C39+C47+C50</f>
        <v>1790</v>
      </c>
      <c r="D51" s="16">
        <f t="shared" ref="D51:G51" si="6">D39+D47+D50</f>
        <v>71.02</v>
      </c>
      <c r="E51" s="16">
        <f t="shared" si="6"/>
        <v>62.3</v>
      </c>
      <c r="F51" s="16">
        <f t="shared" si="6"/>
        <v>242.74</v>
      </c>
      <c r="G51" s="16">
        <f t="shared" si="6"/>
        <v>1801.92</v>
      </c>
      <c r="H51" s="17"/>
    </row>
    <row r="52" spans="1:8">
      <c r="A52" s="75" t="s">
        <v>43</v>
      </c>
      <c r="B52" s="76"/>
      <c r="C52" s="76"/>
      <c r="D52" s="76"/>
      <c r="E52" s="76"/>
      <c r="F52" s="76"/>
      <c r="G52" s="76"/>
      <c r="H52" s="77"/>
    </row>
    <row r="53" spans="1:8">
      <c r="A53" s="68" t="s">
        <v>11</v>
      </c>
      <c r="B53" s="19" t="s">
        <v>44</v>
      </c>
      <c r="C53" s="13">
        <v>250</v>
      </c>
      <c r="D53" s="2">
        <v>9.7799999999999994</v>
      </c>
      <c r="E53" s="2">
        <v>8.8000000000000007</v>
      </c>
      <c r="F53" s="2">
        <v>50.75</v>
      </c>
      <c r="G53" s="1">
        <v>321.64999999999998</v>
      </c>
      <c r="H53" s="14">
        <v>250</v>
      </c>
    </row>
    <row r="54" spans="1:8">
      <c r="A54" s="68"/>
      <c r="B54" s="19" t="s">
        <v>31</v>
      </c>
      <c r="C54" s="13">
        <v>100</v>
      </c>
      <c r="D54" s="2">
        <v>8.4</v>
      </c>
      <c r="E54" s="2">
        <v>5.97</v>
      </c>
      <c r="F54" s="2">
        <v>52.06</v>
      </c>
      <c r="G54" s="1">
        <v>318</v>
      </c>
      <c r="H54" s="14">
        <v>564</v>
      </c>
    </row>
    <row r="55" spans="1:8">
      <c r="A55" s="68"/>
      <c r="B55" s="19" t="s">
        <v>122</v>
      </c>
      <c r="C55" s="13">
        <v>200</v>
      </c>
      <c r="D55" s="2">
        <v>0</v>
      </c>
      <c r="E55" s="2">
        <v>0</v>
      </c>
      <c r="F55" s="2">
        <v>19</v>
      </c>
      <c r="G55" s="1">
        <v>75</v>
      </c>
      <c r="H55" s="3" t="s">
        <v>74</v>
      </c>
    </row>
    <row r="56" spans="1:8">
      <c r="A56" s="68" t="s">
        <v>15</v>
      </c>
      <c r="B56" s="72"/>
      <c r="C56" s="4">
        <f>SUM(C53:C55)</f>
        <v>550</v>
      </c>
      <c r="D56" s="4">
        <f t="shared" ref="D56:G56" si="7">SUM(D53:D55)</f>
        <v>18.18</v>
      </c>
      <c r="E56" s="4">
        <f t="shared" si="7"/>
        <v>14.77</v>
      </c>
      <c r="F56" s="4">
        <f t="shared" si="7"/>
        <v>121.81</v>
      </c>
      <c r="G56" s="4">
        <f t="shared" si="7"/>
        <v>714.65</v>
      </c>
      <c r="H56" s="15"/>
    </row>
    <row r="57" spans="1:8">
      <c r="A57" s="68" t="s">
        <v>16</v>
      </c>
      <c r="B57" s="19" t="s">
        <v>123</v>
      </c>
      <c r="C57" s="13">
        <v>100</v>
      </c>
      <c r="D57" s="2">
        <v>1.48</v>
      </c>
      <c r="E57" s="2">
        <v>2.62</v>
      </c>
      <c r="F57" s="2">
        <v>9.86</v>
      </c>
      <c r="G57" s="1">
        <v>68.739999999999995</v>
      </c>
      <c r="H57" s="14">
        <v>119</v>
      </c>
    </row>
    <row r="58" spans="1:8" ht="25.5">
      <c r="A58" s="68"/>
      <c r="B58" s="19" t="s">
        <v>51</v>
      </c>
      <c r="C58" s="13">
        <v>250</v>
      </c>
      <c r="D58" s="2">
        <v>2.73</v>
      </c>
      <c r="E58" s="2">
        <v>6.58</v>
      </c>
      <c r="F58" s="2">
        <v>14.2</v>
      </c>
      <c r="G58" s="2">
        <f>102.38/2*2.5</f>
        <v>127.97499999999999</v>
      </c>
      <c r="H58" s="3" t="s">
        <v>50</v>
      </c>
    </row>
    <row r="59" spans="1:8">
      <c r="A59" s="68"/>
      <c r="B59" s="19" t="s">
        <v>52</v>
      </c>
      <c r="C59" s="13">
        <v>100</v>
      </c>
      <c r="D59" s="2">
        <v>10.25</v>
      </c>
      <c r="E59" s="2">
        <f>7.66/0.09*0.1</f>
        <v>8.5111111111111111</v>
      </c>
      <c r="F59" s="2">
        <f>8.93/0.09*0.1</f>
        <v>9.9222222222222243</v>
      </c>
      <c r="G59" s="2">
        <f>143.99/0.09*0.1</f>
        <v>159.98888888888894</v>
      </c>
      <c r="H59" s="14">
        <v>343</v>
      </c>
    </row>
    <row r="60" spans="1:8">
      <c r="A60" s="68"/>
      <c r="B60" s="35" t="s">
        <v>53</v>
      </c>
      <c r="C60" s="13">
        <v>180</v>
      </c>
      <c r="D60" s="2">
        <v>3.78</v>
      </c>
      <c r="E60" s="2">
        <v>7.92</v>
      </c>
      <c r="F60" s="2">
        <v>19.62</v>
      </c>
      <c r="G60" s="1">
        <v>165.6</v>
      </c>
      <c r="H60" s="14">
        <v>429</v>
      </c>
    </row>
    <row r="61" spans="1:8">
      <c r="A61" s="68"/>
      <c r="B61" s="19" t="s">
        <v>54</v>
      </c>
      <c r="C61" s="13">
        <v>200</v>
      </c>
      <c r="D61" s="2">
        <v>0.32</v>
      </c>
      <c r="E61" s="2">
        <v>0.14000000000000001</v>
      </c>
      <c r="F61" s="2">
        <v>11.46</v>
      </c>
      <c r="G61" s="1">
        <v>48.32</v>
      </c>
      <c r="H61" s="14">
        <v>519</v>
      </c>
    </row>
    <row r="62" spans="1:8">
      <c r="A62" s="68"/>
      <c r="B62" s="19" t="s">
        <v>21</v>
      </c>
      <c r="C62" s="13">
        <v>30</v>
      </c>
      <c r="D62" s="2">
        <v>2.37</v>
      </c>
      <c r="E62" s="2">
        <v>0.3</v>
      </c>
      <c r="F62" s="2">
        <v>14.76</v>
      </c>
      <c r="G62" s="1">
        <v>70.5</v>
      </c>
      <c r="H62" s="14">
        <v>108</v>
      </c>
    </row>
    <row r="63" spans="1:8">
      <c r="A63" s="68"/>
      <c r="B63" s="19" t="s">
        <v>20</v>
      </c>
      <c r="C63" s="13">
        <v>30</v>
      </c>
      <c r="D63" s="2">
        <v>1.98</v>
      </c>
      <c r="E63" s="2">
        <v>0.36</v>
      </c>
      <c r="F63" s="2">
        <v>10.02</v>
      </c>
      <c r="G63" s="1">
        <v>52.2</v>
      </c>
      <c r="H63" s="14">
        <v>109</v>
      </c>
    </row>
    <row r="64" spans="1:8">
      <c r="A64" s="68" t="s">
        <v>22</v>
      </c>
      <c r="B64" s="72"/>
      <c r="C64" s="28">
        <f>SUM(C57:C63)</f>
        <v>890</v>
      </c>
      <c r="D64" s="27">
        <f>SUM(D57:D63)</f>
        <v>22.910000000000004</v>
      </c>
      <c r="E64" s="27">
        <f>SUM(E57:E63)</f>
        <v>26.431111111111111</v>
      </c>
      <c r="F64" s="27">
        <f>SUM(F57:F63)</f>
        <v>89.842222222222233</v>
      </c>
      <c r="G64" s="27">
        <f>SUM(G57:G63)</f>
        <v>693.32388888888897</v>
      </c>
      <c r="H64" s="15"/>
    </row>
    <row r="65" spans="1:8">
      <c r="A65" s="68" t="s">
        <v>23</v>
      </c>
      <c r="B65" s="19" t="s">
        <v>56</v>
      </c>
      <c r="C65" s="13">
        <v>200</v>
      </c>
      <c r="D65" s="2">
        <v>0.3</v>
      </c>
      <c r="E65" s="2">
        <v>0.12</v>
      </c>
      <c r="F65" s="2">
        <v>9.18</v>
      </c>
      <c r="G65" s="1">
        <v>39.74</v>
      </c>
      <c r="H65" s="3" t="s">
        <v>55</v>
      </c>
    </row>
    <row r="66" spans="1:8">
      <c r="A66" s="68"/>
      <c r="B66" s="19" t="s">
        <v>57</v>
      </c>
      <c r="C66" s="13">
        <v>100</v>
      </c>
      <c r="D66" s="2">
        <v>6.3</v>
      </c>
      <c r="E66" s="2">
        <v>6.89</v>
      </c>
      <c r="F66" s="2">
        <v>33.119999999999997</v>
      </c>
      <c r="G66" s="1">
        <v>206.93</v>
      </c>
      <c r="H66" s="14">
        <v>540</v>
      </c>
    </row>
    <row r="67" spans="1:8">
      <c r="A67" s="68" t="s">
        <v>27</v>
      </c>
      <c r="B67" s="72"/>
      <c r="C67" s="4">
        <f>SUM(C65:C66)</f>
        <v>300</v>
      </c>
      <c r="D67" s="4">
        <f t="shared" ref="D67:G67" si="8">SUM(D65:D66)</f>
        <v>6.6</v>
      </c>
      <c r="E67" s="4">
        <f t="shared" si="8"/>
        <v>7.01</v>
      </c>
      <c r="F67" s="4">
        <f t="shared" si="8"/>
        <v>42.3</v>
      </c>
      <c r="G67" s="4">
        <f t="shared" si="8"/>
        <v>246.67000000000002</v>
      </c>
      <c r="H67" s="15"/>
    </row>
    <row r="68" spans="1:8" ht="13.5" thickBot="1">
      <c r="A68" s="73" t="s">
        <v>28</v>
      </c>
      <c r="B68" s="74"/>
      <c r="C68" s="29">
        <f>C56+C64+C67</f>
        <v>1740</v>
      </c>
      <c r="D68" s="30">
        <f t="shared" ref="D68:G68" si="9">D56+D64+D67</f>
        <v>47.690000000000005</v>
      </c>
      <c r="E68" s="30">
        <f t="shared" si="9"/>
        <v>48.211111111111109</v>
      </c>
      <c r="F68" s="30">
        <f t="shared" si="9"/>
        <v>253.95222222222225</v>
      </c>
      <c r="G68" s="30">
        <f t="shared" si="9"/>
        <v>1654.643888888889</v>
      </c>
      <c r="H68" s="17"/>
    </row>
    <row r="69" spans="1:8">
      <c r="A69" s="75" t="s">
        <v>58</v>
      </c>
      <c r="B69" s="76"/>
      <c r="C69" s="76"/>
      <c r="D69" s="76"/>
      <c r="E69" s="76"/>
      <c r="F69" s="76"/>
      <c r="G69" s="76"/>
      <c r="H69" s="77"/>
    </row>
    <row r="70" spans="1:8">
      <c r="A70" s="68" t="s">
        <v>11</v>
      </c>
      <c r="B70" s="19" t="s">
        <v>59</v>
      </c>
      <c r="C70" s="13">
        <v>240</v>
      </c>
      <c r="D70" s="2">
        <v>14.17</v>
      </c>
      <c r="E70" s="2">
        <v>13.47</v>
      </c>
      <c r="F70" s="2">
        <v>40.26</v>
      </c>
      <c r="G70" s="1">
        <v>335.06</v>
      </c>
      <c r="H70" s="14">
        <v>406</v>
      </c>
    </row>
    <row r="71" spans="1:8">
      <c r="A71" s="68"/>
      <c r="B71" s="35" t="s">
        <v>60</v>
      </c>
      <c r="C71" s="13">
        <v>60</v>
      </c>
      <c r="D71" s="2">
        <v>2.88</v>
      </c>
      <c r="E71" s="2">
        <v>1.68</v>
      </c>
      <c r="F71" s="2">
        <v>26.62</v>
      </c>
      <c r="G71" s="1">
        <v>101.48</v>
      </c>
      <c r="H71" s="14">
        <v>589</v>
      </c>
    </row>
    <row r="72" spans="1:8">
      <c r="A72" s="68"/>
      <c r="B72" s="35" t="s">
        <v>116</v>
      </c>
      <c r="C72" s="13">
        <v>60</v>
      </c>
      <c r="D72" s="2">
        <v>0.96</v>
      </c>
      <c r="E72" s="2">
        <v>6.06</v>
      </c>
      <c r="F72" s="2">
        <v>5.76</v>
      </c>
      <c r="G72" s="1">
        <v>81.599999999999994</v>
      </c>
      <c r="H72" s="3" t="s">
        <v>117</v>
      </c>
    </row>
    <row r="73" spans="1:8">
      <c r="A73" s="68"/>
      <c r="B73" s="19" t="s">
        <v>21</v>
      </c>
      <c r="C73" s="13">
        <v>30</v>
      </c>
      <c r="D73" s="2">
        <v>2.37</v>
      </c>
      <c r="E73" s="2">
        <v>0.3</v>
      </c>
      <c r="F73" s="2">
        <v>14.76</v>
      </c>
      <c r="G73" s="1">
        <v>70.5</v>
      </c>
      <c r="H73" s="14">
        <v>108</v>
      </c>
    </row>
    <row r="74" spans="1:8">
      <c r="A74" s="68"/>
      <c r="B74" s="19" t="s">
        <v>32</v>
      </c>
      <c r="C74" s="13">
        <v>200</v>
      </c>
      <c r="D74" s="2">
        <v>0.26</v>
      </c>
      <c r="E74" s="2">
        <v>0</v>
      </c>
      <c r="F74" s="2">
        <v>7.24</v>
      </c>
      <c r="G74" s="1">
        <v>30.84</v>
      </c>
      <c r="H74" s="14">
        <v>494</v>
      </c>
    </row>
    <row r="75" spans="1:8">
      <c r="A75" s="68" t="s">
        <v>15</v>
      </c>
      <c r="B75" s="72"/>
      <c r="C75" s="4">
        <f>SUM(C70:C74)</f>
        <v>590</v>
      </c>
      <c r="D75" s="27">
        <f t="shared" ref="D75:G75" si="10">SUM(D70:D74)</f>
        <v>20.640000000000004</v>
      </c>
      <c r="E75" s="27">
        <f t="shared" si="10"/>
        <v>21.51</v>
      </c>
      <c r="F75" s="27">
        <f t="shared" si="10"/>
        <v>94.64</v>
      </c>
      <c r="G75" s="27">
        <f t="shared" si="10"/>
        <v>619.48</v>
      </c>
      <c r="H75" s="15"/>
    </row>
    <row r="76" spans="1:8">
      <c r="A76" s="68" t="s">
        <v>16</v>
      </c>
      <c r="B76" s="43" t="s">
        <v>125</v>
      </c>
      <c r="C76" s="42">
        <v>100</v>
      </c>
      <c r="D76" s="45">
        <v>2.2000000000000002</v>
      </c>
      <c r="E76" s="45">
        <v>2.4</v>
      </c>
      <c r="F76" s="45">
        <v>11.2</v>
      </c>
      <c r="G76" s="44">
        <v>75.98</v>
      </c>
      <c r="H76" s="41">
        <v>245</v>
      </c>
    </row>
    <row r="77" spans="1:8" ht="25.5">
      <c r="A77" s="68"/>
      <c r="B77" s="19" t="s">
        <v>61</v>
      </c>
      <c r="C77" s="13">
        <v>250</v>
      </c>
      <c r="D77" s="2">
        <v>2.7</v>
      </c>
      <c r="E77" s="2">
        <v>2.85</v>
      </c>
      <c r="F77" s="2">
        <v>18.829999999999998</v>
      </c>
      <c r="G77" s="1">
        <f>133.8/2*2.5</f>
        <v>167.25</v>
      </c>
      <c r="H77" s="14">
        <v>147</v>
      </c>
    </row>
    <row r="78" spans="1:8">
      <c r="A78" s="68"/>
      <c r="B78" s="19" t="s">
        <v>63</v>
      </c>
      <c r="C78" s="13">
        <v>100</v>
      </c>
      <c r="D78" s="2">
        <v>11.42</v>
      </c>
      <c r="E78" s="2">
        <v>11.64</v>
      </c>
      <c r="F78" s="2">
        <v>9.1999999999999993</v>
      </c>
      <c r="G78" s="2">
        <f>178.28/0.09*0.1</f>
        <v>198.0888888888889</v>
      </c>
      <c r="H78" s="3" t="s">
        <v>62</v>
      </c>
    </row>
    <row r="79" spans="1:8">
      <c r="A79" s="68"/>
      <c r="B79" s="19" t="s">
        <v>65</v>
      </c>
      <c r="C79" s="13">
        <v>180</v>
      </c>
      <c r="D79" s="2">
        <f>12.9/1.5*1.8</f>
        <v>15.48</v>
      </c>
      <c r="E79" s="2">
        <f>9.71/1.5*1.8</f>
        <v>11.652000000000001</v>
      </c>
      <c r="F79" s="2">
        <f>39.91/1.5*1.8</f>
        <v>47.891999999999996</v>
      </c>
      <c r="G79" s="2">
        <f>256.49/1.5*1.8</f>
        <v>307.78800000000001</v>
      </c>
      <c r="H79" s="3" t="s">
        <v>64</v>
      </c>
    </row>
    <row r="80" spans="1:8">
      <c r="A80" s="68"/>
      <c r="B80" s="19" t="s">
        <v>19</v>
      </c>
      <c r="C80" s="13">
        <v>200</v>
      </c>
      <c r="D80" s="2">
        <v>0.08</v>
      </c>
      <c r="E80" s="2">
        <v>0</v>
      </c>
      <c r="F80" s="2">
        <v>10.62</v>
      </c>
      <c r="G80" s="1">
        <v>40.44</v>
      </c>
      <c r="H80" s="14">
        <v>508</v>
      </c>
    </row>
    <row r="81" spans="1:8">
      <c r="A81" s="68"/>
      <c r="B81" s="19" t="s">
        <v>21</v>
      </c>
      <c r="C81" s="13">
        <v>30</v>
      </c>
      <c r="D81" s="2">
        <v>2.37</v>
      </c>
      <c r="E81" s="2">
        <v>0.3</v>
      </c>
      <c r="F81" s="2">
        <v>14.76</v>
      </c>
      <c r="G81" s="1">
        <v>70.5</v>
      </c>
      <c r="H81" s="14">
        <v>108</v>
      </c>
    </row>
    <row r="82" spans="1:8">
      <c r="A82" s="68"/>
      <c r="B82" s="19" t="s">
        <v>20</v>
      </c>
      <c r="C82" s="13">
        <v>30</v>
      </c>
      <c r="D82" s="2">
        <v>1.98</v>
      </c>
      <c r="E82" s="2">
        <v>0.36</v>
      </c>
      <c r="F82" s="2">
        <v>10.02</v>
      </c>
      <c r="G82" s="1">
        <v>52.2</v>
      </c>
      <c r="H82" s="14">
        <v>109</v>
      </c>
    </row>
    <row r="83" spans="1:8">
      <c r="A83" s="68" t="s">
        <v>22</v>
      </c>
      <c r="B83" s="72"/>
      <c r="C83" s="4">
        <f>SUM(C76:C82)</f>
        <v>890</v>
      </c>
      <c r="D83" s="4">
        <f t="shared" ref="D83:G83" si="11">SUM(D76:D82)</f>
        <v>36.229999999999997</v>
      </c>
      <c r="E83" s="27">
        <f t="shared" si="11"/>
        <v>29.202000000000002</v>
      </c>
      <c r="F83" s="27">
        <f t="shared" si="11"/>
        <v>122.52199999999999</v>
      </c>
      <c r="G83" s="27">
        <f t="shared" si="11"/>
        <v>912.24688888888909</v>
      </c>
      <c r="H83" s="15"/>
    </row>
    <row r="84" spans="1:8">
      <c r="A84" s="68" t="s">
        <v>23</v>
      </c>
      <c r="B84" s="19" t="s">
        <v>67</v>
      </c>
      <c r="C84" s="13">
        <v>200</v>
      </c>
      <c r="D84" s="2">
        <v>0.2</v>
      </c>
      <c r="E84" s="2">
        <v>0.2</v>
      </c>
      <c r="F84" s="2">
        <v>22.8</v>
      </c>
      <c r="G84" s="1">
        <v>100</v>
      </c>
      <c r="H84" s="3" t="s">
        <v>66</v>
      </c>
    </row>
    <row r="85" spans="1:8">
      <c r="A85" s="68"/>
      <c r="B85" s="19" t="s">
        <v>69</v>
      </c>
      <c r="C85" s="13">
        <v>100</v>
      </c>
      <c r="D85" s="2">
        <v>8.25</v>
      </c>
      <c r="E85" s="2">
        <v>6.67</v>
      </c>
      <c r="F85" s="2">
        <v>35.21</v>
      </c>
      <c r="G85" s="1">
        <v>306.49</v>
      </c>
      <c r="H85" s="3" t="s">
        <v>68</v>
      </c>
    </row>
    <row r="86" spans="1:8">
      <c r="A86" s="68" t="s">
        <v>27</v>
      </c>
      <c r="B86" s="72"/>
      <c r="C86" s="4">
        <f>SUM(C84:C85)</f>
        <v>300</v>
      </c>
      <c r="D86" s="4">
        <f t="shared" ref="D86:G86" si="12">SUM(D84:D85)</f>
        <v>8.4499999999999993</v>
      </c>
      <c r="E86" s="4">
        <f t="shared" si="12"/>
        <v>6.87</v>
      </c>
      <c r="F86" s="4">
        <f t="shared" si="12"/>
        <v>58.010000000000005</v>
      </c>
      <c r="G86" s="4">
        <f t="shared" si="12"/>
        <v>406.49</v>
      </c>
      <c r="H86" s="15"/>
    </row>
    <row r="87" spans="1:8" ht="13.5" thickBot="1">
      <c r="A87" s="73" t="s">
        <v>28</v>
      </c>
      <c r="B87" s="74"/>
      <c r="C87" s="16">
        <f>C75+C83+C86</f>
        <v>1780</v>
      </c>
      <c r="D87" s="30">
        <f t="shared" ref="D87:G87" si="13">D75+D83+D86</f>
        <v>65.320000000000007</v>
      </c>
      <c r="E87" s="30">
        <f t="shared" si="13"/>
        <v>57.582000000000001</v>
      </c>
      <c r="F87" s="30">
        <f t="shared" si="13"/>
        <v>275.17199999999997</v>
      </c>
      <c r="G87" s="30">
        <f t="shared" si="13"/>
        <v>1938.2168888888891</v>
      </c>
      <c r="H87" s="17"/>
    </row>
    <row r="88" spans="1:8">
      <c r="A88" s="75" t="s">
        <v>70</v>
      </c>
      <c r="B88" s="76"/>
      <c r="C88" s="76"/>
      <c r="D88" s="76"/>
      <c r="E88" s="76"/>
      <c r="F88" s="76"/>
      <c r="G88" s="76"/>
      <c r="H88" s="77"/>
    </row>
    <row r="89" spans="1:8">
      <c r="A89" s="68" t="s">
        <v>11</v>
      </c>
      <c r="B89" s="19" t="s">
        <v>18</v>
      </c>
      <c r="C89" s="13">
        <v>180</v>
      </c>
      <c r="D89" s="2">
        <v>6.97</v>
      </c>
      <c r="E89" s="2">
        <f>3.91/1.5*1.8</f>
        <v>4.6920000000000002</v>
      </c>
      <c r="F89" s="2">
        <f>43.55/1.5*1.8</f>
        <v>52.26</v>
      </c>
      <c r="G89" s="1">
        <f>201.4/1.5*1.8</f>
        <v>241.68000000000004</v>
      </c>
      <c r="H89" s="14">
        <v>291</v>
      </c>
    </row>
    <row r="90" spans="1:8">
      <c r="A90" s="68"/>
      <c r="B90" s="35" t="s">
        <v>100</v>
      </c>
      <c r="C90" s="13">
        <v>90</v>
      </c>
      <c r="D90" s="2">
        <v>14.58</v>
      </c>
      <c r="E90" s="2">
        <v>12.38</v>
      </c>
      <c r="F90" s="2">
        <v>9.66</v>
      </c>
      <c r="G90" s="1">
        <v>193.12</v>
      </c>
      <c r="H90" s="3" t="s">
        <v>99</v>
      </c>
    </row>
    <row r="91" spans="1:8">
      <c r="A91" s="68"/>
      <c r="B91" s="35" t="s">
        <v>118</v>
      </c>
      <c r="C91" s="13">
        <v>60</v>
      </c>
      <c r="D91" s="2">
        <v>0.48</v>
      </c>
      <c r="E91" s="2">
        <v>0.06</v>
      </c>
      <c r="F91" s="2">
        <v>1.02</v>
      </c>
      <c r="G91" s="1">
        <v>7.8</v>
      </c>
      <c r="H91" s="14">
        <v>107</v>
      </c>
    </row>
    <row r="92" spans="1:8">
      <c r="A92" s="68"/>
      <c r="B92" s="19" t="s">
        <v>21</v>
      </c>
      <c r="C92" s="13">
        <v>30</v>
      </c>
      <c r="D92" s="2">
        <v>2.37</v>
      </c>
      <c r="E92" s="2">
        <v>0.3</v>
      </c>
      <c r="F92" s="2">
        <v>14.76</v>
      </c>
      <c r="G92" s="1">
        <v>70.5</v>
      </c>
      <c r="H92" s="14">
        <v>108</v>
      </c>
    </row>
    <row r="93" spans="1:8">
      <c r="A93" s="68"/>
      <c r="B93" s="19" t="s">
        <v>14</v>
      </c>
      <c r="C93" s="13">
        <v>200</v>
      </c>
      <c r="D93" s="2">
        <v>0.2</v>
      </c>
      <c r="E93" s="2">
        <v>0</v>
      </c>
      <c r="F93" s="2">
        <v>7.02</v>
      </c>
      <c r="G93" s="1">
        <v>28.46</v>
      </c>
      <c r="H93" s="14">
        <v>493</v>
      </c>
    </row>
    <row r="94" spans="1:8">
      <c r="A94" s="68" t="s">
        <v>15</v>
      </c>
      <c r="B94" s="72"/>
      <c r="C94" s="4">
        <f>SUM(C89:C93)</f>
        <v>560</v>
      </c>
      <c r="D94" s="4">
        <f t="shared" ref="D94:G94" si="14">SUM(D89:D93)</f>
        <v>24.6</v>
      </c>
      <c r="E94" s="4">
        <f t="shared" si="14"/>
        <v>17.432000000000002</v>
      </c>
      <c r="F94" s="4">
        <f t="shared" si="14"/>
        <v>84.72</v>
      </c>
      <c r="G94" s="4">
        <f t="shared" si="14"/>
        <v>541.56000000000017</v>
      </c>
      <c r="H94" s="15"/>
    </row>
    <row r="95" spans="1:8">
      <c r="A95" s="68" t="s">
        <v>16</v>
      </c>
      <c r="B95" s="47" t="s">
        <v>127</v>
      </c>
      <c r="C95" s="42">
        <v>100</v>
      </c>
      <c r="D95" s="49">
        <v>3.1</v>
      </c>
      <c r="E95" s="49">
        <v>3.2</v>
      </c>
      <c r="F95" s="49">
        <v>6.5</v>
      </c>
      <c r="G95" s="48">
        <v>66.97</v>
      </c>
      <c r="H95" s="41">
        <v>244</v>
      </c>
    </row>
    <row r="96" spans="1:8" ht="13.5" customHeight="1">
      <c r="A96" s="68"/>
      <c r="B96" s="19" t="s">
        <v>72</v>
      </c>
      <c r="C96" s="13">
        <v>250</v>
      </c>
      <c r="D96" s="2">
        <v>2.2999999999999998</v>
      </c>
      <c r="E96" s="2">
        <v>4.25</v>
      </c>
      <c r="F96" s="2">
        <f>17.1/2*2.5</f>
        <v>21.375</v>
      </c>
      <c r="G96" s="2">
        <f>131.5/2*2.5</f>
        <v>164.375</v>
      </c>
      <c r="H96" s="3" t="s">
        <v>71</v>
      </c>
    </row>
    <row r="97" spans="1:8">
      <c r="A97" s="68"/>
      <c r="B97" s="19" t="s">
        <v>73</v>
      </c>
      <c r="C97" s="13">
        <v>280</v>
      </c>
      <c r="D97" s="2">
        <v>24.36</v>
      </c>
      <c r="E97" s="2">
        <v>26.77</v>
      </c>
      <c r="F97" s="2">
        <f>39.97/2.4*2.8</f>
        <v>46.631666666666668</v>
      </c>
      <c r="G97" s="2">
        <f>398.68/2.4*2.8</f>
        <v>465.12666666666667</v>
      </c>
      <c r="H97" s="14">
        <v>407</v>
      </c>
    </row>
    <row r="98" spans="1:8">
      <c r="A98" s="68"/>
      <c r="B98" s="19" t="s">
        <v>38</v>
      </c>
      <c r="C98" s="13">
        <v>200</v>
      </c>
      <c r="D98" s="2">
        <v>1.92</v>
      </c>
      <c r="E98" s="2">
        <v>0.12</v>
      </c>
      <c r="F98" s="2">
        <v>25.86</v>
      </c>
      <c r="G98" s="1">
        <v>112.36</v>
      </c>
      <c r="H98" s="3" t="s">
        <v>37</v>
      </c>
    </row>
    <row r="99" spans="1:8">
      <c r="A99" s="68"/>
      <c r="B99" s="19" t="s">
        <v>21</v>
      </c>
      <c r="C99" s="13">
        <v>30</v>
      </c>
      <c r="D99" s="2">
        <v>2.37</v>
      </c>
      <c r="E99" s="2">
        <v>0.3</v>
      </c>
      <c r="F99" s="2">
        <v>14.76</v>
      </c>
      <c r="G99" s="1">
        <v>70.5</v>
      </c>
      <c r="H99" s="14">
        <v>108</v>
      </c>
    </row>
    <row r="100" spans="1:8">
      <c r="A100" s="68"/>
      <c r="B100" s="19" t="s">
        <v>20</v>
      </c>
      <c r="C100" s="13">
        <v>30</v>
      </c>
      <c r="D100" s="2">
        <v>1.98</v>
      </c>
      <c r="E100" s="2">
        <v>0.36</v>
      </c>
      <c r="F100" s="2">
        <v>10.02</v>
      </c>
      <c r="G100" s="1">
        <v>52.2</v>
      </c>
      <c r="H100" s="14">
        <v>109</v>
      </c>
    </row>
    <row r="101" spans="1:8">
      <c r="A101" s="68" t="s">
        <v>22</v>
      </c>
      <c r="B101" s="72"/>
      <c r="C101" s="4">
        <f>SUM(C95:C100)</f>
        <v>890</v>
      </c>
      <c r="D101" s="4">
        <f t="shared" ref="D101:G101" si="15">SUM(D95:D100)</f>
        <v>36.029999999999994</v>
      </c>
      <c r="E101" s="4">
        <f t="shared" si="15"/>
        <v>34.999999999999993</v>
      </c>
      <c r="F101" s="27">
        <f t="shared" si="15"/>
        <v>125.14666666666666</v>
      </c>
      <c r="G101" s="27">
        <f t="shared" si="15"/>
        <v>931.53166666666675</v>
      </c>
      <c r="H101" s="15"/>
    </row>
    <row r="102" spans="1:8">
      <c r="A102" s="68" t="s">
        <v>23</v>
      </c>
      <c r="B102" s="19" t="s">
        <v>75</v>
      </c>
      <c r="C102" s="13">
        <v>200</v>
      </c>
      <c r="D102" s="2">
        <v>0</v>
      </c>
      <c r="E102" s="2">
        <v>0</v>
      </c>
      <c r="F102" s="2">
        <v>6.98</v>
      </c>
      <c r="G102" s="1">
        <v>26.54</v>
      </c>
      <c r="H102" s="14">
        <v>503</v>
      </c>
    </row>
    <row r="103" spans="1:8">
      <c r="A103" s="68"/>
      <c r="B103" s="19" t="s">
        <v>77</v>
      </c>
      <c r="C103" s="13">
        <v>100</v>
      </c>
      <c r="D103" s="2">
        <v>6.27</v>
      </c>
      <c r="E103" s="2">
        <v>7.86</v>
      </c>
      <c r="F103" s="2">
        <v>35.47</v>
      </c>
      <c r="G103" s="1">
        <v>239.67</v>
      </c>
      <c r="H103" s="3" t="s">
        <v>76</v>
      </c>
    </row>
    <row r="104" spans="1:8">
      <c r="A104" s="68" t="s">
        <v>27</v>
      </c>
      <c r="B104" s="72"/>
      <c r="C104" s="4">
        <f>SUM(C102:C103)</f>
        <v>300</v>
      </c>
      <c r="D104" s="4">
        <f t="shared" ref="D104:G104" si="16">SUM(D102:D103)</f>
        <v>6.27</v>
      </c>
      <c r="E104" s="4">
        <f t="shared" si="16"/>
        <v>7.86</v>
      </c>
      <c r="F104" s="4">
        <f t="shared" si="16"/>
        <v>42.45</v>
      </c>
      <c r="G104" s="4">
        <f t="shared" si="16"/>
        <v>266.20999999999998</v>
      </c>
      <c r="H104" s="15"/>
    </row>
    <row r="105" spans="1:8" ht="13.5" thickBot="1">
      <c r="A105" s="73" t="s">
        <v>28</v>
      </c>
      <c r="B105" s="74"/>
      <c r="C105" s="16">
        <f>C94+C101+C104</f>
        <v>1750</v>
      </c>
      <c r="D105" s="30">
        <f t="shared" ref="D105:G105" si="17">D94+D101+D104</f>
        <v>66.899999999999991</v>
      </c>
      <c r="E105" s="30">
        <f t="shared" si="17"/>
        <v>60.291999999999994</v>
      </c>
      <c r="F105" s="30">
        <f t="shared" si="17"/>
        <v>252.31666666666666</v>
      </c>
      <c r="G105" s="30">
        <f t="shared" si="17"/>
        <v>1739.301666666667</v>
      </c>
      <c r="H105" s="17"/>
    </row>
    <row r="106" spans="1:8">
      <c r="A106" s="75" t="s">
        <v>109</v>
      </c>
      <c r="B106" s="76"/>
      <c r="C106" s="76"/>
      <c r="D106" s="76"/>
      <c r="E106" s="76"/>
      <c r="F106" s="76"/>
      <c r="G106" s="76"/>
      <c r="H106" s="77"/>
    </row>
    <row r="107" spans="1:8">
      <c r="A107" s="68" t="s">
        <v>11</v>
      </c>
      <c r="B107" s="19" t="s">
        <v>78</v>
      </c>
      <c r="C107" s="13">
        <v>250</v>
      </c>
      <c r="D107" s="2">
        <v>7.05</v>
      </c>
      <c r="E107" s="2">
        <v>8.9499999999999993</v>
      </c>
      <c r="F107" s="2">
        <v>41.77</v>
      </c>
      <c r="G107" s="1">
        <v>275.77</v>
      </c>
      <c r="H107" s="14">
        <v>268</v>
      </c>
    </row>
    <row r="108" spans="1:8">
      <c r="A108" s="68"/>
      <c r="B108" s="19" t="s">
        <v>45</v>
      </c>
      <c r="C108" s="13">
        <v>40</v>
      </c>
      <c r="D108" s="2">
        <v>3</v>
      </c>
      <c r="E108" s="2">
        <v>1.1599999999999999</v>
      </c>
      <c r="F108" s="2">
        <v>20.56</v>
      </c>
      <c r="G108" s="1">
        <v>104.8</v>
      </c>
      <c r="H108" s="14">
        <v>111</v>
      </c>
    </row>
    <row r="109" spans="1:8">
      <c r="A109" s="68"/>
      <c r="B109" s="19" t="s">
        <v>47</v>
      </c>
      <c r="C109" s="13">
        <v>10</v>
      </c>
      <c r="D109" s="2">
        <v>2.3199999999999998</v>
      </c>
      <c r="E109" s="2">
        <v>2.95</v>
      </c>
      <c r="F109" s="2">
        <v>0</v>
      </c>
      <c r="G109" s="1">
        <v>36.4</v>
      </c>
      <c r="H109" s="3" t="s">
        <v>46</v>
      </c>
    </row>
    <row r="110" spans="1:8">
      <c r="A110" s="68"/>
      <c r="B110" s="19" t="s">
        <v>48</v>
      </c>
      <c r="C110" s="13">
        <v>10</v>
      </c>
      <c r="D110" s="2">
        <v>0.13</v>
      </c>
      <c r="E110" s="2">
        <v>6.15</v>
      </c>
      <c r="F110" s="2">
        <v>0.17</v>
      </c>
      <c r="G110" s="1">
        <v>56.6</v>
      </c>
      <c r="H110" s="14">
        <v>105</v>
      </c>
    </row>
    <row r="111" spans="1:8">
      <c r="A111" s="68"/>
      <c r="B111" s="19" t="s">
        <v>14</v>
      </c>
      <c r="C111" s="13">
        <v>200</v>
      </c>
      <c r="D111" s="2">
        <v>0.2</v>
      </c>
      <c r="E111" s="2">
        <v>0</v>
      </c>
      <c r="F111" s="2">
        <v>7.02</v>
      </c>
      <c r="G111" s="1">
        <v>28.46</v>
      </c>
      <c r="H111" s="14">
        <v>493</v>
      </c>
    </row>
    <row r="112" spans="1:8">
      <c r="A112" s="68"/>
      <c r="B112" s="19" t="s">
        <v>49</v>
      </c>
      <c r="C112" s="13">
        <v>40</v>
      </c>
      <c r="D112" s="2">
        <v>3</v>
      </c>
      <c r="E112" s="2">
        <v>4.72</v>
      </c>
      <c r="F112" s="2">
        <v>29.96</v>
      </c>
      <c r="G112" s="1">
        <v>166.84</v>
      </c>
      <c r="H112" s="14">
        <v>590</v>
      </c>
    </row>
    <row r="113" spans="1:8">
      <c r="A113" s="68" t="s">
        <v>15</v>
      </c>
      <c r="B113" s="72"/>
      <c r="C113" s="4">
        <f>SUM(C107:C112)</f>
        <v>550</v>
      </c>
      <c r="D113" s="4">
        <f t="shared" ref="D113:G113" si="18">SUM(D107:D112)</f>
        <v>15.700000000000001</v>
      </c>
      <c r="E113" s="4">
        <f t="shared" si="18"/>
        <v>23.93</v>
      </c>
      <c r="F113" s="4">
        <f t="shared" si="18"/>
        <v>99.47999999999999</v>
      </c>
      <c r="G113" s="4">
        <f t="shared" si="18"/>
        <v>668.87</v>
      </c>
      <c r="H113" s="15"/>
    </row>
    <row r="114" spans="1:8">
      <c r="A114" s="68" t="s">
        <v>16</v>
      </c>
      <c r="B114" s="19" t="s">
        <v>115</v>
      </c>
      <c r="C114" s="13">
        <v>100</v>
      </c>
      <c r="D114" s="2">
        <v>1.9</v>
      </c>
      <c r="E114" s="2">
        <v>8.9</v>
      </c>
      <c r="F114" s="2">
        <v>7.7</v>
      </c>
      <c r="G114" s="1">
        <v>119</v>
      </c>
      <c r="H114" s="14">
        <v>115</v>
      </c>
    </row>
    <row r="115" spans="1:8" ht="25.5">
      <c r="A115" s="68"/>
      <c r="B115" s="19" t="s">
        <v>124</v>
      </c>
      <c r="C115" s="13">
        <v>250</v>
      </c>
      <c r="D115" s="2">
        <f>3.54/2*2.5</f>
        <v>4.4249999999999998</v>
      </c>
      <c r="E115" s="2">
        <f>5.94/2*2.5</f>
        <v>7.4250000000000007</v>
      </c>
      <c r="F115" s="2">
        <f>10.82/2*2.5</f>
        <v>13.525</v>
      </c>
      <c r="G115" s="1">
        <f>98.08/2*2.5</f>
        <v>122.6</v>
      </c>
      <c r="H115" s="3" t="s">
        <v>79</v>
      </c>
    </row>
    <row r="116" spans="1:8">
      <c r="A116" s="68"/>
      <c r="B116" s="35" t="s">
        <v>63</v>
      </c>
      <c r="C116" s="13">
        <v>100</v>
      </c>
      <c r="D116" s="2">
        <v>11.42</v>
      </c>
      <c r="E116" s="2">
        <v>11.64</v>
      </c>
      <c r="F116" s="2">
        <v>9.1999999999999993</v>
      </c>
      <c r="G116" s="1">
        <v>186.98</v>
      </c>
      <c r="H116" s="3" t="s">
        <v>62</v>
      </c>
    </row>
    <row r="117" spans="1:8">
      <c r="A117" s="68"/>
      <c r="B117" s="19" t="s">
        <v>18</v>
      </c>
      <c r="C117" s="13">
        <v>180</v>
      </c>
      <c r="D117" s="2">
        <v>6.97</v>
      </c>
      <c r="E117" s="2">
        <f>3.91/1.5*1.8</f>
        <v>4.6920000000000002</v>
      </c>
      <c r="F117" s="2">
        <f>43.55/1.5*1.8</f>
        <v>52.26</v>
      </c>
      <c r="G117" s="1">
        <f>201.4/1.5*1.8</f>
        <v>241.68000000000004</v>
      </c>
      <c r="H117" s="14">
        <v>291</v>
      </c>
    </row>
    <row r="118" spans="1:8">
      <c r="A118" s="68"/>
      <c r="B118" s="19" t="s">
        <v>19</v>
      </c>
      <c r="C118" s="13">
        <v>200</v>
      </c>
      <c r="D118" s="2">
        <v>0.08</v>
      </c>
      <c r="E118" s="2">
        <v>0</v>
      </c>
      <c r="F118" s="2">
        <v>10.62</v>
      </c>
      <c r="G118" s="1">
        <v>40.44</v>
      </c>
      <c r="H118" s="14">
        <v>508</v>
      </c>
    </row>
    <row r="119" spans="1:8">
      <c r="A119" s="68"/>
      <c r="B119" s="19" t="s">
        <v>21</v>
      </c>
      <c r="C119" s="13">
        <v>30</v>
      </c>
      <c r="D119" s="2">
        <v>2.37</v>
      </c>
      <c r="E119" s="2">
        <v>0.3</v>
      </c>
      <c r="F119" s="2">
        <v>14.76</v>
      </c>
      <c r="G119" s="1">
        <v>70.5</v>
      </c>
      <c r="H119" s="14">
        <v>108</v>
      </c>
    </row>
    <row r="120" spans="1:8">
      <c r="A120" s="68"/>
      <c r="B120" s="19" t="s">
        <v>20</v>
      </c>
      <c r="C120" s="13">
        <v>30</v>
      </c>
      <c r="D120" s="2">
        <v>1.98</v>
      </c>
      <c r="E120" s="2">
        <v>0.36</v>
      </c>
      <c r="F120" s="2">
        <v>10.02</v>
      </c>
      <c r="G120" s="1">
        <v>52.2</v>
      </c>
      <c r="H120" s="14">
        <v>109</v>
      </c>
    </row>
    <row r="121" spans="1:8">
      <c r="A121" s="68" t="s">
        <v>22</v>
      </c>
      <c r="B121" s="72"/>
      <c r="C121" s="4">
        <f>SUM(C114:C120)</f>
        <v>890</v>
      </c>
      <c r="D121" s="27">
        <f t="shared" ref="D121:G121" si="19">SUM(D114:D120)</f>
        <v>29.144999999999996</v>
      </c>
      <c r="E121" s="27">
        <f t="shared" si="19"/>
        <v>33.317</v>
      </c>
      <c r="F121" s="27">
        <f t="shared" si="19"/>
        <v>118.08500000000001</v>
      </c>
      <c r="G121" s="27">
        <f t="shared" si="19"/>
        <v>833.40000000000009</v>
      </c>
      <c r="H121" s="15"/>
    </row>
    <row r="122" spans="1:8" ht="25.5">
      <c r="A122" s="68" t="s">
        <v>23</v>
      </c>
      <c r="B122" s="19" t="s">
        <v>42</v>
      </c>
      <c r="C122" s="13">
        <v>100</v>
      </c>
      <c r="D122" s="2">
        <v>5.89</v>
      </c>
      <c r="E122" s="2">
        <v>6.73</v>
      </c>
      <c r="F122" s="2">
        <v>31.07</v>
      </c>
      <c r="G122" s="1">
        <v>217.04</v>
      </c>
      <c r="H122" s="3" t="s">
        <v>41</v>
      </c>
    </row>
    <row r="123" spans="1:8">
      <c r="A123" s="68"/>
      <c r="B123" s="19" t="s">
        <v>24</v>
      </c>
      <c r="C123" s="13">
        <v>200</v>
      </c>
      <c r="D123" s="2">
        <v>0</v>
      </c>
      <c r="E123" s="2">
        <v>0</v>
      </c>
      <c r="F123" s="2">
        <v>24</v>
      </c>
      <c r="G123" s="1">
        <v>95</v>
      </c>
      <c r="H123" s="14">
        <v>614</v>
      </c>
    </row>
    <row r="124" spans="1:8">
      <c r="A124" s="68" t="s">
        <v>27</v>
      </c>
      <c r="B124" s="72"/>
      <c r="C124" s="4">
        <f>SUM(C122:C123)</f>
        <v>300</v>
      </c>
      <c r="D124" s="4">
        <f t="shared" ref="D124:G124" si="20">SUM(D122:D123)</f>
        <v>5.89</v>
      </c>
      <c r="E124" s="4">
        <f t="shared" si="20"/>
        <v>6.73</v>
      </c>
      <c r="F124" s="4">
        <f t="shared" si="20"/>
        <v>55.07</v>
      </c>
      <c r="G124" s="4">
        <f t="shared" si="20"/>
        <v>312.03999999999996</v>
      </c>
      <c r="H124" s="15"/>
    </row>
    <row r="125" spans="1:8" ht="13.5" thickBot="1">
      <c r="A125" s="73" t="s">
        <v>28</v>
      </c>
      <c r="B125" s="74"/>
      <c r="C125" s="16">
        <f>C113+C121+C124</f>
        <v>1740</v>
      </c>
      <c r="D125" s="30">
        <f t="shared" ref="D125:G125" si="21">D113+D121+D124</f>
        <v>50.734999999999999</v>
      </c>
      <c r="E125" s="30">
        <f t="shared" si="21"/>
        <v>63.977000000000004</v>
      </c>
      <c r="F125" s="30">
        <f t="shared" si="21"/>
        <v>272.63499999999999</v>
      </c>
      <c r="G125" s="30">
        <f t="shared" si="21"/>
        <v>1814.31</v>
      </c>
      <c r="H125" s="17"/>
    </row>
    <row r="126" spans="1:8">
      <c r="A126" s="75" t="s">
        <v>80</v>
      </c>
      <c r="B126" s="76"/>
      <c r="C126" s="76"/>
      <c r="D126" s="76"/>
      <c r="E126" s="76"/>
      <c r="F126" s="76"/>
      <c r="G126" s="76"/>
      <c r="H126" s="77"/>
    </row>
    <row r="127" spans="1:8">
      <c r="A127" s="68" t="s">
        <v>11</v>
      </c>
      <c r="B127" s="35" t="s">
        <v>120</v>
      </c>
      <c r="C127" s="13">
        <v>150</v>
      </c>
      <c r="D127" s="2">
        <v>11.47</v>
      </c>
      <c r="E127" s="2">
        <v>9.02</v>
      </c>
      <c r="F127" s="2">
        <v>13.45</v>
      </c>
      <c r="G127" s="1">
        <v>212.22</v>
      </c>
      <c r="H127" s="14">
        <v>301</v>
      </c>
    </row>
    <row r="128" spans="1:8">
      <c r="A128" s="68"/>
      <c r="B128" s="35" t="s">
        <v>13</v>
      </c>
      <c r="C128" s="13">
        <v>200</v>
      </c>
      <c r="D128" s="2">
        <v>1.8</v>
      </c>
      <c r="E128" s="2">
        <v>0.4</v>
      </c>
      <c r="F128" s="2">
        <v>16.2</v>
      </c>
      <c r="G128" s="1">
        <v>86</v>
      </c>
      <c r="H128" s="14">
        <v>112</v>
      </c>
    </row>
    <row r="129" spans="1:8">
      <c r="A129" s="68"/>
      <c r="B129" s="19" t="s">
        <v>45</v>
      </c>
      <c r="C129" s="13">
        <v>40</v>
      </c>
      <c r="D129" s="2">
        <v>3</v>
      </c>
      <c r="E129" s="2">
        <v>1.1599999999999999</v>
      </c>
      <c r="F129" s="2">
        <v>20.56</v>
      </c>
      <c r="G129" s="1">
        <v>104.8</v>
      </c>
      <c r="H129" s="14">
        <v>111</v>
      </c>
    </row>
    <row r="130" spans="1:8">
      <c r="A130" s="68"/>
      <c r="B130" s="19" t="s">
        <v>47</v>
      </c>
      <c r="C130" s="13">
        <v>10</v>
      </c>
      <c r="D130" s="2">
        <v>2.3199999999999998</v>
      </c>
      <c r="E130" s="2">
        <v>2.95</v>
      </c>
      <c r="F130" s="2">
        <v>0</v>
      </c>
      <c r="G130" s="1">
        <v>36.4</v>
      </c>
      <c r="H130" s="3" t="s">
        <v>46</v>
      </c>
    </row>
    <row r="131" spans="1:8">
      <c r="A131" s="68"/>
      <c r="B131" s="19" t="s">
        <v>48</v>
      </c>
      <c r="C131" s="13">
        <v>10</v>
      </c>
      <c r="D131" s="2">
        <v>0.13</v>
      </c>
      <c r="E131" s="2">
        <v>6.15</v>
      </c>
      <c r="F131" s="2">
        <v>0.17</v>
      </c>
      <c r="G131" s="1">
        <v>56.6</v>
      </c>
      <c r="H131" s="14">
        <v>105</v>
      </c>
    </row>
    <row r="132" spans="1:8">
      <c r="A132" s="68"/>
      <c r="B132" s="19" t="s">
        <v>32</v>
      </c>
      <c r="C132" s="13">
        <v>200</v>
      </c>
      <c r="D132" s="2">
        <v>0.26</v>
      </c>
      <c r="E132" s="2">
        <v>0</v>
      </c>
      <c r="F132" s="2">
        <v>7.24</v>
      </c>
      <c r="G132" s="1">
        <v>30.84</v>
      </c>
      <c r="H132" s="14">
        <v>494</v>
      </c>
    </row>
    <row r="133" spans="1:8">
      <c r="A133" s="68" t="s">
        <v>15</v>
      </c>
      <c r="B133" s="72"/>
      <c r="C133" s="4">
        <f>SUM(C127:C132)</f>
        <v>610</v>
      </c>
      <c r="D133" s="27">
        <f t="shared" ref="D133:G133" si="22">SUM(D127:D132)</f>
        <v>18.980000000000004</v>
      </c>
      <c r="E133" s="4">
        <f t="shared" si="22"/>
        <v>19.68</v>
      </c>
      <c r="F133" s="4">
        <f t="shared" si="22"/>
        <v>57.62</v>
      </c>
      <c r="G133" s="4">
        <f t="shared" si="22"/>
        <v>526.86</v>
      </c>
      <c r="H133" s="15"/>
    </row>
    <row r="134" spans="1:8">
      <c r="A134" s="68" t="s">
        <v>16</v>
      </c>
      <c r="B134" s="19" t="s">
        <v>113</v>
      </c>
      <c r="C134" s="13">
        <v>100</v>
      </c>
      <c r="D134" s="2">
        <v>1.33</v>
      </c>
      <c r="E134" s="2">
        <v>0.17</v>
      </c>
      <c r="F134" s="2">
        <v>7.17</v>
      </c>
      <c r="G134" s="1">
        <v>35</v>
      </c>
      <c r="H134" s="14">
        <v>17</v>
      </c>
    </row>
    <row r="135" spans="1:8">
      <c r="A135" s="68"/>
      <c r="B135" s="19" t="s">
        <v>81</v>
      </c>
      <c r="C135" s="13">
        <v>250</v>
      </c>
      <c r="D135" s="2">
        <v>4.93</v>
      </c>
      <c r="E135" s="2">
        <f>6.48/2*2.5</f>
        <v>8.1000000000000014</v>
      </c>
      <c r="F135" s="2">
        <f>15.88/2*2.5</f>
        <v>19.850000000000001</v>
      </c>
      <c r="G135" s="2">
        <f>153.18/2*2.5</f>
        <v>191.47500000000002</v>
      </c>
      <c r="H135" s="14">
        <v>156</v>
      </c>
    </row>
    <row r="136" spans="1:8">
      <c r="A136" s="68"/>
      <c r="B136" s="19" t="s">
        <v>59</v>
      </c>
      <c r="C136" s="13">
        <v>280</v>
      </c>
      <c r="D136" s="2">
        <f>17.17/2.4*2.8</f>
        <v>20.03166666666667</v>
      </c>
      <c r="E136" s="2">
        <f>18.47/2.4*2.8</f>
        <v>21.548333333333332</v>
      </c>
      <c r="F136" s="2">
        <f>45.26/2.4*2.8</f>
        <v>52.803333333333335</v>
      </c>
      <c r="G136" s="1">
        <f>435.06/2.4*2.8</f>
        <v>507.57</v>
      </c>
      <c r="H136" s="14">
        <v>406</v>
      </c>
    </row>
    <row r="137" spans="1:8">
      <c r="A137" s="68"/>
      <c r="B137" s="19" t="s">
        <v>54</v>
      </c>
      <c r="C137" s="13">
        <v>200</v>
      </c>
      <c r="D137" s="2">
        <v>0.32</v>
      </c>
      <c r="E137" s="2">
        <v>0.14000000000000001</v>
      </c>
      <c r="F137" s="2">
        <v>11.46</v>
      </c>
      <c r="G137" s="1">
        <v>48.32</v>
      </c>
      <c r="H137" s="14">
        <v>519</v>
      </c>
    </row>
    <row r="138" spans="1:8">
      <c r="A138" s="68"/>
      <c r="B138" s="19" t="s">
        <v>21</v>
      </c>
      <c r="C138" s="13">
        <v>30</v>
      </c>
      <c r="D138" s="2">
        <v>2.37</v>
      </c>
      <c r="E138" s="2">
        <v>0.3</v>
      </c>
      <c r="F138" s="2">
        <v>14.76</v>
      </c>
      <c r="G138" s="1">
        <v>70.5</v>
      </c>
      <c r="H138" s="14">
        <v>108</v>
      </c>
    </row>
    <row r="139" spans="1:8">
      <c r="A139" s="68"/>
      <c r="B139" s="19" t="s">
        <v>20</v>
      </c>
      <c r="C139" s="13">
        <v>30</v>
      </c>
      <c r="D139" s="2">
        <v>1.98</v>
      </c>
      <c r="E139" s="2">
        <v>0.36</v>
      </c>
      <c r="F139" s="2">
        <v>10.02</v>
      </c>
      <c r="G139" s="1">
        <v>52.2</v>
      </c>
      <c r="H139" s="14">
        <v>109</v>
      </c>
    </row>
    <row r="140" spans="1:8">
      <c r="A140" s="68" t="s">
        <v>22</v>
      </c>
      <c r="B140" s="72"/>
      <c r="C140" s="4">
        <f>SUM(C134:C139)</f>
        <v>890</v>
      </c>
      <c r="D140" s="27">
        <f t="shared" ref="D140:G140" si="23">SUM(D134:D139)</f>
        <v>30.961666666666673</v>
      </c>
      <c r="E140" s="27">
        <f t="shared" si="23"/>
        <v>30.618333333333336</v>
      </c>
      <c r="F140" s="27">
        <f t="shared" si="23"/>
        <v>116.06333333333333</v>
      </c>
      <c r="G140" s="27">
        <f t="shared" si="23"/>
        <v>905.06500000000017</v>
      </c>
      <c r="H140" s="15"/>
    </row>
    <row r="141" spans="1:8">
      <c r="A141" s="68" t="s">
        <v>23</v>
      </c>
      <c r="B141" s="19" t="s">
        <v>77</v>
      </c>
      <c r="C141" s="13">
        <v>100</v>
      </c>
      <c r="D141" s="2">
        <v>6.27</v>
      </c>
      <c r="E141" s="2">
        <v>7.86</v>
      </c>
      <c r="F141" s="2">
        <v>35.47</v>
      </c>
      <c r="G141" s="1">
        <v>239.67</v>
      </c>
      <c r="H141" s="3" t="s">
        <v>76</v>
      </c>
    </row>
    <row r="142" spans="1:8">
      <c r="A142" s="68"/>
      <c r="B142" s="19" t="s">
        <v>56</v>
      </c>
      <c r="C142" s="13">
        <v>200</v>
      </c>
      <c r="D142" s="2">
        <v>0.3</v>
      </c>
      <c r="E142" s="2">
        <v>0.12</v>
      </c>
      <c r="F142" s="2">
        <v>9.18</v>
      </c>
      <c r="G142" s="1">
        <v>39.74</v>
      </c>
      <c r="H142" s="3" t="s">
        <v>55</v>
      </c>
    </row>
    <row r="143" spans="1:8">
      <c r="A143" s="68" t="s">
        <v>27</v>
      </c>
      <c r="B143" s="72"/>
      <c r="C143" s="4">
        <f>SUM(C141:C142)</f>
        <v>300</v>
      </c>
      <c r="D143" s="4">
        <f t="shared" ref="D143:G143" si="24">SUM(D141:D142)</f>
        <v>6.5699999999999994</v>
      </c>
      <c r="E143" s="4">
        <f t="shared" si="24"/>
        <v>7.98</v>
      </c>
      <c r="F143" s="4">
        <f t="shared" si="24"/>
        <v>44.65</v>
      </c>
      <c r="G143" s="4">
        <f t="shared" si="24"/>
        <v>279.40999999999997</v>
      </c>
      <c r="H143" s="15"/>
    </row>
    <row r="144" spans="1:8" ht="13.5" thickBot="1">
      <c r="A144" s="73" t="s">
        <v>28</v>
      </c>
      <c r="B144" s="74"/>
      <c r="C144" s="16">
        <f>C133+C140+C143</f>
        <v>1800</v>
      </c>
      <c r="D144" s="30">
        <f t="shared" ref="D144:G144" si="25">D133+D140+D143</f>
        <v>56.511666666666677</v>
      </c>
      <c r="E144" s="30">
        <f t="shared" si="25"/>
        <v>58.278333333333336</v>
      </c>
      <c r="F144" s="30">
        <f t="shared" si="25"/>
        <v>218.33333333333334</v>
      </c>
      <c r="G144" s="30">
        <f t="shared" si="25"/>
        <v>1711.335</v>
      </c>
      <c r="H144" s="17"/>
    </row>
    <row r="145" spans="1:8">
      <c r="A145" s="75" t="s">
        <v>82</v>
      </c>
      <c r="B145" s="76"/>
      <c r="C145" s="76"/>
      <c r="D145" s="76"/>
      <c r="E145" s="76"/>
      <c r="F145" s="76"/>
      <c r="G145" s="76"/>
      <c r="H145" s="77"/>
    </row>
    <row r="146" spans="1:8">
      <c r="A146" s="68" t="s">
        <v>11</v>
      </c>
      <c r="B146" s="35" t="s">
        <v>118</v>
      </c>
      <c r="C146" s="13">
        <v>60</v>
      </c>
      <c r="D146" s="2">
        <v>0.48</v>
      </c>
      <c r="E146" s="2">
        <v>0.06</v>
      </c>
      <c r="F146" s="2">
        <v>1.02</v>
      </c>
      <c r="G146" s="1">
        <v>7.8</v>
      </c>
      <c r="H146" s="14">
        <v>107</v>
      </c>
    </row>
    <row r="147" spans="1:8">
      <c r="A147" s="68"/>
      <c r="B147" s="35" t="s">
        <v>121</v>
      </c>
      <c r="C147" s="13">
        <v>90</v>
      </c>
      <c r="D147" s="2">
        <v>11.1</v>
      </c>
      <c r="E147" s="2">
        <v>15.99</v>
      </c>
      <c r="F147" s="2">
        <v>9.85</v>
      </c>
      <c r="G147" s="1">
        <v>176.2</v>
      </c>
      <c r="H147" s="14">
        <v>381</v>
      </c>
    </row>
    <row r="148" spans="1:8">
      <c r="A148" s="68"/>
      <c r="B148" s="19" t="s">
        <v>36</v>
      </c>
      <c r="C148" s="13">
        <v>150</v>
      </c>
      <c r="D148" s="2">
        <v>8.64</v>
      </c>
      <c r="E148" s="2">
        <v>7.91</v>
      </c>
      <c r="F148" s="2">
        <v>38.85</v>
      </c>
      <c r="G148" s="1">
        <v>225.67</v>
      </c>
      <c r="H148" s="14">
        <v>237</v>
      </c>
    </row>
    <row r="149" spans="1:8">
      <c r="A149" s="68"/>
      <c r="B149" s="19" t="s">
        <v>21</v>
      </c>
      <c r="C149" s="13">
        <v>30</v>
      </c>
      <c r="D149" s="2">
        <v>2.37</v>
      </c>
      <c r="E149" s="2">
        <v>0.3</v>
      </c>
      <c r="F149" s="2">
        <v>14.76</v>
      </c>
      <c r="G149" s="1">
        <v>70.5</v>
      </c>
      <c r="H149" s="14">
        <v>108</v>
      </c>
    </row>
    <row r="150" spans="1:8">
      <c r="A150" s="68"/>
      <c r="B150" s="19" t="s">
        <v>20</v>
      </c>
      <c r="C150" s="13">
        <v>30</v>
      </c>
      <c r="D150" s="2">
        <v>1.98</v>
      </c>
      <c r="E150" s="2">
        <v>0.36</v>
      </c>
      <c r="F150" s="2">
        <v>10.02</v>
      </c>
      <c r="G150" s="1">
        <v>52.2</v>
      </c>
      <c r="H150" s="14">
        <v>109</v>
      </c>
    </row>
    <row r="151" spans="1:8">
      <c r="A151" s="68"/>
      <c r="B151" s="19" t="s">
        <v>14</v>
      </c>
      <c r="C151" s="13">
        <v>200</v>
      </c>
      <c r="D151" s="2">
        <v>0.2</v>
      </c>
      <c r="E151" s="2">
        <v>0</v>
      </c>
      <c r="F151" s="2">
        <v>7.02</v>
      </c>
      <c r="G151" s="2">
        <v>28.46</v>
      </c>
      <c r="H151" s="14">
        <v>493</v>
      </c>
    </row>
    <row r="152" spans="1:8">
      <c r="A152" s="68" t="s">
        <v>15</v>
      </c>
      <c r="B152" s="72"/>
      <c r="C152" s="4">
        <f>SUM(C146:C151)</f>
        <v>560</v>
      </c>
      <c r="D152" s="27">
        <f>SUM(D146:D151)</f>
        <v>24.77</v>
      </c>
      <c r="E152" s="27">
        <f>SUM(E146:E151)</f>
        <v>24.62</v>
      </c>
      <c r="F152" s="27">
        <f>SUM(F146:F151)</f>
        <v>81.52</v>
      </c>
      <c r="G152" s="27">
        <f>SUM(G146:G151)</f>
        <v>560.83000000000004</v>
      </c>
      <c r="H152" s="15"/>
    </row>
    <row r="153" spans="1:8">
      <c r="A153" s="68" t="s">
        <v>16</v>
      </c>
      <c r="B153" s="38" t="s">
        <v>125</v>
      </c>
      <c r="C153" s="39" t="s">
        <v>126</v>
      </c>
      <c r="D153" s="40">
        <v>2.2000000000000002</v>
      </c>
      <c r="E153" s="40">
        <v>2.4</v>
      </c>
      <c r="F153" s="40">
        <v>11.2</v>
      </c>
      <c r="G153" s="39">
        <v>75.98</v>
      </c>
      <c r="H153" s="41">
        <v>245</v>
      </c>
    </row>
    <row r="154" spans="1:8">
      <c r="A154" s="68"/>
      <c r="B154" s="19" t="s">
        <v>84</v>
      </c>
      <c r="C154" s="13">
        <v>250</v>
      </c>
      <c r="D154" s="2">
        <v>5.62</v>
      </c>
      <c r="E154" s="2">
        <v>5.67</v>
      </c>
      <c r="F154" s="2">
        <v>21.6</v>
      </c>
      <c r="G154" s="1">
        <v>160.28</v>
      </c>
      <c r="H154" s="3" t="s">
        <v>83</v>
      </c>
    </row>
    <row r="155" spans="1:8">
      <c r="A155" s="68"/>
      <c r="B155" s="19" t="s">
        <v>86</v>
      </c>
      <c r="C155" s="13">
        <v>100</v>
      </c>
      <c r="D155" s="2">
        <v>12.45</v>
      </c>
      <c r="E155" s="2">
        <f>7.05/0.09*0.1</f>
        <v>7.833333333333333</v>
      </c>
      <c r="F155" s="2">
        <v>12.09</v>
      </c>
      <c r="G155" s="2">
        <f>134.7/0.09*0.1</f>
        <v>149.66666666666666</v>
      </c>
      <c r="H155" s="3" t="s">
        <v>85</v>
      </c>
    </row>
    <row r="156" spans="1:8">
      <c r="A156" s="68"/>
      <c r="B156" s="19" t="s">
        <v>110</v>
      </c>
      <c r="C156" s="13">
        <v>180</v>
      </c>
      <c r="D156" s="2">
        <v>9.1300000000000008</v>
      </c>
      <c r="E156" s="2">
        <f>8.42/1.5*1.8</f>
        <v>10.104000000000001</v>
      </c>
      <c r="F156" s="2">
        <f>47.02/1.5*1.8</f>
        <v>56.423999999999999</v>
      </c>
      <c r="G156" s="2">
        <f>248.52/1.5*1.8</f>
        <v>298.22400000000005</v>
      </c>
      <c r="H156" s="14">
        <v>243</v>
      </c>
    </row>
    <row r="157" spans="1:8">
      <c r="A157" s="68"/>
      <c r="B157" s="19" t="s">
        <v>122</v>
      </c>
      <c r="C157" s="13">
        <v>200</v>
      </c>
      <c r="D157" s="2">
        <v>0</v>
      </c>
      <c r="E157" s="2">
        <v>0</v>
      </c>
      <c r="F157" s="2">
        <v>19</v>
      </c>
      <c r="G157" s="1">
        <v>75</v>
      </c>
      <c r="H157" s="3" t="s">
        <v>74</v>
      </c>
    </row>
    <row r="158" spans="1:8">
      <c r="A158" s="68"/>
      <c r="B158" s="19" t="s">
        <v>21</v>
      </c>
      <c r="C158" s="13">
        <v>30</v>
      </c>
      <c r="D158" s="2">
        <v>2.37</v>
      </c>
      <c r="E158" s="2">
        <v>0.3</v>
      </c>
      <c r="F158" s="2">
        <v>14.76</v>
      </c>
      <c r="G158" s="1">
        <v>70.5</v>
      </c>
      <c r="H158" s="14">
        <v>108</v>
      </c>
    </row>
    <row r="159" spans="1:8">
      <c r="A159" s="68"/>
      <c r="B159" s="19" t="s">
        <v>20</v>
      </c>
      <c r="C159" s="13">
        <v>30</v>
      </c>
      <c r="D159" s="2">
        <v>1.98</v>
      </c>
      <c r="E159" s="2">
        <v>0.36</v>
      </c>
      <c r="F159" s="2">
        <v>10.02</v>
      </c>
      <c r="G159" s="1">
        <v>52.2</v>
      </c>
      <c r="H159" s="14">
        <v>109</v>
      </c>
    </row>
    <row r="160" spans="1:8">
      <c r="A160" s="68" t="s">
        <v>22</v>
      </c>
      <c r="B160" s="72"/>
      <c r="C160" s="4">
        <f>SUM(C153:C159)</f>
        <v>790</v>
      </c>
      <c r="D160" s="27">
        <f t="shared" ref="D160:G160" si="26">SUM(D153:D159)</f>
        <v>33.75</v>
      </c>
      <c r="E160" s="27">
        <f t="shared" si="26"/>
        <v>26.667333333333335</v>
      </c>
      <c r="F160" s="27">
        <f t="shared" si="26"/>
        <v>145.09399999999999</v>
      </c>
      <c r="G160" s="27">
        <f t="shared" si="26"/>
        <v>881.85066666666671</v>
      </c>
      <c r="H160" s="15"/>
    </row>
    <row r="161" spans="1:8">
      <c r="A161" s="68" t="s">
        <v>23</v>
      </c>
      <c r="B161" s="19" t="s">
        <v>40</v>
      </c>
      <c r="C161" s="13">
        <v>200</v>
      </c>
      <c r="D161" s="2">
        <v>5.4</v>
      </c>
      <c r="E161" s="2">
        <v>5</v>
      </c>
      <c r="F161" s="2">
        <v>21.6</v>
      </c>
      <c r="G161" s="1">
        <v>158</v>
      </c>
      <c r="H161" s="3" t="s">
        <v>39</v>
      </c>
    </row>
    <row r="162" spans="1:8" ht="25.5">
      <c r="A162" s="68"/>
      <c r="B162" s="19" t="s">
        <v>88</v>
      </c>
      <c r="C162" s="13">
        <v>100</v>
      </c>
      <c r="D162" s="2">
        <v>6.76</v>
      </c>
      <c r="E162" s="2">
        <v>6.73</v>
      </c>
      <c r="F162" s="2">
        <v>30.95</v>
      </c>
      <c r="G162" s="1">
        <v>225.13</v>
      </c>
      <c r="H162" s="3" t="s">
        <v>87</v>
      </c>
    </row>
    <row r="163" spans="1:8">
      <c r="A163" s="68" t="s">
        <v>27</v>
      </c>
      <c r="B163" s="72"/>
      <c r="C163" s="4">
        <f>SUM(C161:C162)</f>
        <v>300</v>
      </c>
      <c r="D163" s="4">
        <f t="shared" ref="D163:G163" si="27">SUM(D161:D162)</f>
        <v>12.16</v>
      </c>
      <c r="E163" s="4">
        <f t="shared" si="27"/>
        <v>11.73</v>
      </c>
      <c r="F163" s="4">
        <f t="shared" si="27"/>
        <v>52.55</v>
      </c>
      <c r="G163" s="4">
        <f t="shared" si="27"/>
        <v>383.13</v>
      </c>
      <c r="H163" s="15"/>
    </row>
    <row r="164" spans="1:8" ht="13.5" thickBot="1">
      <c r="A164" s="73" t="s">
        <v>28</v>
      </c>
      <c r="B164" s="74"/>
      <c r="C164" s="16">
        <f>C152+C160+C163</f>
        <v>1650</v>
      </c>
      <c r="D164" s="30">
        <f t="shared" ref="D164:G164" si="28">D152+D160+D163</f>
        <v>70.679999999999993</v>
      </c>
      <c r="E164" s="30">
        <f t="shared" si="28"/>
        <v>63.01733333333334</v>
      </c>
      <c r="F164" s="30">
        <f t="shared" si="28"/>
        <v>279.16399999999999</v>
      </c>
      <c r="G164" s="30">
        <f t="shared" si="28"/>
        <v>1825.8106666666667</v>
      </c>
      <c r="H164" s="17"/>
    </row>
    <row r="165" spans="1:8">
      <c r="A165" s="75" t="s">
        <v>89</v>
      </c>
      <c r="B165" s="76"/>
      <c r="C165" s="76"/>
      <c r="D165" s="76"/>
      <c r="E165" s="76"/>
      <c r="F165" s="76"/>
      <c r="G165" s="76"/>
      <c r="H165" s="77"/>
    </row>
    <row r="166" spans="1:8">
      <c r="A166" s="68" t="s">
        <v>11</v>
      </c>
      <c r="B166" s="19" t="s">
        <v>90</v>
      </c>
      <c r="C166" s="13">
        <v>250</v>
      </c>
      <c r="D166" s="2">
        <v>8.9499999999999993</v>
      </c>
      <c r="E166" s="2">
        <v>11.75</v>
      </c>
      <c r="F166" s="2">
        <v>36</v>
      </c>
      <c r="G166" s="1">
        <v>364.87</v>
      </c>
      <c r="H166" s="14">
        <v>266</v>
      </c>
    </row>
    <row r="167" spans="1:8">
      <c r="A167" s="68"/>
      <c r="B167" s="19" t="s">
        <v>111</v>
      </c>
      <c r="C167" s="13">
        <v>100</v>
      </c>
      <c r="D167" s="2">
        <v>8.74</v>
      </c>
      <c r="E167" s="2">
        <v>7.65</v>
      </c>
      <c r="F167" s="2">
        <v>41.43</v>
      </c>
      <c r="G167" s="2">
        <v>213.97</v>
      </c>
      <c r="H167" s="14">
        <v>563</v>
      </c>
    </row>
    <row r="168" spans="1:8">
      <c r="A168" s="68"/>
      <c r="B168" s="19" t="s">
        <v>32</v>
      </c>
      <c r="C168" s="13">
        <v>200</v>
      </c>
      <c r="D168" s="2">
        <v>0.26</v>
      </c>
      <c r="E168" s="2">
        <v>0</v>
      </c>
      <c r="F168" s="2">
        <v>7.24</v>
      </c>
      <c r="G168" s="1">
        <v>30.84</v>
      </c>
      <c r="H168" s="14">
        <v>494</v>
      </c>
    </row>
    <row r="169" spans="1:8">
      <c r="A169" s="68" t="s">
        <v>15</v>
      </c>
      <c r="B169" s="72"/>
      <c r="C169" s="4">
        <f>SUM(C166:C168)</f>
        <v>550</v>
      </c>
      <c r="D169" s="4">
        <f t="shared" ref="D169:G169" si="29">SUM(D166:D168)</f>
        <v>17.95</v>
      </c>
      <c r="E169" s="4">
        <f t="shared" si="29"/>
        <v>19.399999999999999</v>
      </c>
      <c r="F169" s="4">
        <f t="shared" si="29"/>
        <v>84.67</v>
      </c>
      <c r="G169" s="4">
        <f t="shared" si="29"/>
        <v>609.68000000000006</v>
      </c>
      <c r="H169" s="15"/>
    </row>
    <row r="170" spans="1:8">
      <c r="A170" s="68" t="s">
        <v>16</v>
      </c>
      <c r="B170" s="19" t="s">
        <v>123</v>
      </c>
      <c r="C170" s="13">
        <v>100</v>
      </c>
      <c r="D170" s="2">
        <v>1.48</v>
      </c>
      <c r="E170" s="2">
        <v>2.62</v>
      </c>
      <c r="F170" s="2">
        <v>9.86</v>
      </c>
      <c r="G170" s="1">
        <v>68.739999999999995</v>
      </c>
      <c r="H170" s="14">
        <v>119</v>
      </c>
    </row>
    <row r="171" spans="1:8" ht="25.5">
      <c r="A171" s="68"/>
      <c r="B171" s="19" t="s">
        <v>92</v>
      </c>
      <c r="C171" s="13">
        <v>250</v>
      </c>
      <c r="D171" s="2">
        <v>2.8</v>
      </c>
      <c r="E171" s="2">
        <v>5.27</v>
      </c>
      <c r="F171" s="2">
        <v>9.25</v>
      </c>
      <c r="G171" s="2">
        <f>107.26/2*2.5</f>
        <v>134.07500000000002</v>
      </c>
      <c r="H171" s="3" t="s">
        <v>91</v>
      </c>
    </row>
    <row r="172" spans="1:8">
      <c r="A172" s="68"/>
      <c r="B172" s="19" t="s">
        <v>94</v>
      </c>
      <c r="C172" s="13">
        <v>100</v>
      </c>
      <c r="D172" s="2">
        <v>11.42</v>
      </c>
      <c r="E172" s="2">
        <v>11.64</v>
      </c>
      <c r="F172" s="2">
        <v>9.1999999999999993</v>
      </c>
      <c r="G172" s="2">
        <f>178.28/0.09*0.1</f>
        <v>198.0888888888889</v>
      </c>
      <c r="H172" s="3" t="s">
        <v>93</v>
      </c>
    </row>
    <row r="173" spans="1:8">
      <c r="A173" s="68"/>
      <c r="B173" s="35" t="s">
        <v>95</v>
      </c>
      <c r="C173" s="13">
        <v>180</v>
      </c>
      <c r="D173" s="2">
        <v>9.1300000000000008</v>
      </c>
      <c r="E173" s="2">
        <v>4.0999999999999996</v>
      </c>
      <c r="F173" s="2">
        <v>54.42</v>
      </c>
      <c r="G173" s="1">
        <v>271.22000000000003</v>
      </c>
      <c r="H173" s="14">
        <v>243</v>
      </c>
    </row>
    <row r="174" spans="1:8">
      <c r="A174" s="68"/>
      <c r="B174" s="19" t="s">
        <v>19</v>
      </c>
      <c r="C174" s="13">
        <v>200</v>
      </c>
      <c r="D174" s="2">
        <v>0.08</v>
      </c>
      <c r="E174" s="2">
        <v>0</v>
      </c>
      <c r="F174" s="2">
        <v>10.62</v>
      </c>
      <c r="G174" s="1">
        <v>40.44</v>
      </c>
      <c r="H174" s="14">
        <v>508</v>
      </c>
    </row>
    <row r="175" spans="1:8">
      <c r="A175" s="68"/>
      <c r="B175" s="19" t="s">
        <v>21</v>
      </c>
      <c r="C175" s="13">
        <v>30</v>
      </c>
      <c r="D175" s="2">
        <v>2.37</v>
      </c>
      <c r="E175" s="2">
        <v>0.3</v>
      </c>
      <c r="F175" s="2">
        <v>14.76</v>
      </c>
      <c r="G175" s="1">
        <v>70.5</v>
      </c>
      <c r="H175" s="14">
        <v>108</v>
      </c>
    </row>
    <row r="176" spans="1:8">
      <c r="A176" s="68"/>
      <c r="B176" s="19" t="s">
        <v>20</v>
      </c>
      <c r="C176" s="13">
        <v>30</v>
      </c>
      <c r="D176" s="2">
        <v>1.98</v>
      </c>
      <c r="E176" s="2">
        <v>0.36</v>
      </c>
      <c r="F176" s="2">
        <v>10.02</v>
      </c>
      <c r="G176" s="1">
        <v>52.2</v>
      </c>
      <c r="H176" s="14">
        <v>109</v>
      </c>
    </row>
    <row r="177" spans="1:8">
      <c r="A177" s="68" t="s">
        <v>22</v>
      </c>
      <c r="B177" s="72"/>
      <c r="C177" s="4">
        <f>SUM(C170:C176)</f>
        <v>890</v>
      </c>
      <c r="D177" s="4">
        <f t="shared" ref="D177:G177" si="30">SUM(D170:D176)</f>
        <v>29.259999999999998</v>
      </c>
      <c r="E177" s="27">
        <f t="shared" si="30"/>
        <v>24.290000000000003</v>
      </c>
      <c r="F177" s="27">
        <f t="shared" si="30"/>
        <v>118.13000000000001</v>
      </c>
      <c r="G177" s="27">
        <f t="shared" si="30"/>
        <v>835.26388888888891</v>
      </c>
      <c r="H177" s="15"/>
    </row>
    <row r="178" spans="1:8">
      <c r="A178" s="68" t="s">
        <v>23</v>
      </c>
      <c r="B178" s="19" t="s">
        <v>24</v>
      </c>
      <c r="C178" s="13">
        <v>200</v>
      </c>
      <c r="D178" s="2">
        <v>0</v>
      </c>
      <c r="E178" s="2">
        <v>0</v>
      </c>
      <c r="F178" s="2">
        <v>24</v>
      </c>
      <c r="G178" s="1">
        <v>95</v>
      </c>
      <c r="H178" s="14">
        <v>614</v>
      </c>
    </row>
    <row r="179" spans="1:8">
      <c r="A179" s="68"/>
      <c r="B179" s="19" t="s">
        <v>96</v>
      </c>
      <c r="C179" s="13">
        <v>100</v>
      </c>
      <c r="D179" s="2">
        <v>5.91</v>
      </c>
      <c r="E179" s="2">
        <v>6.96</v>
      </c>
      <c r="F179" s="2">
        <v>29.77</v>
      </c>
      <c r="G179" s="1">
        <v>201.65</v>
      </c>
      <c r="H179" s="14">
        <v>542</v>
      </c>
    </row>
    <row r="180" spans="1:8">
      <c r="A180" s="68" t="s">
        <v>27</v>
      </c>
      <c r="B180" s="72"/>
      <c r="C180" s="4">
        <f>SUM(C178:C179)</f>
        <v>300</v>
      </c>
      <c r="D180" s="4">
        <f t="shared" ref="D180:G180" si="31">SUM(D178:D179)</f>
        <v>5.91</v>
      </c>
      <c r="E180" s="4">
        <f t="shared" si="31"/>
        <v>6.96</v>
      </c>
      <c r="F180" s="4">
        <f t="shared" si="31"/>
        <v>53.769999999999996</v>
      </c>
      <c r="G180" s="4">
        <f t="shared" si="31"/>
        <v>296.64999999999998</v>
      </c>
      <c r="H180" s="15"/>
    </row>
    <row r="181" spans="1:8" ht="13.5" thickBot="1">
      <c r="A181" s="73" t="s">
        <v>28</v>
      </c>
      <c r="B181" s="74"/>
      <c r="C181" s="16">
        <f>C169+C177+C180</f>
        <v>1740</v>
      </c>
      <c r="D181" s="30">
        <f t="shared" ref="D181:G181" si="32">D169+D177+D180</f>
        <v>53.11999999999999</v>
      </c>
      <c r="E181" s="30">
        <f t="shared" si="32"/>
        <v>50.65</v>
      </c>
      <c r="F181" s="30">
        <f t="shared" si="32"/>
        <v>256.57</v>
      </c>
      <c r="G181" s="30">
        <f t="shared" si="32"/>
        <v>1741.5938888888891</v>
      </c>
      <c r="H181" s="17"/>
    </row>
    <row r="182" spans="1:8">
      <c r="A182" s="75" t="s">
        <v>97</v>
      </c>
      <c r="B182" s="76"/>
      <c r="C182" s="76"/>
      <c r="D182" s="76"/>
      <c r="E182" s="76"/>
      <c r="F182" s="76"/>
      <c r="G182" s="76"/>
      <c r="H182" s="77"/>
    </row>
    <row r="183" spans="1:8">
      <c r="A183" s="68" t="s">
        <v>11</v>
      </c>
      <c r="B183" s="19" t="s">
        <v>98</v>
      </c>
      <c r="C183" s="13">
        <v>200</v>
      </c>
      <c r="D183" s="2">
        <v>13.7</v>
      </c>
      <c r="E183" s="2">
        <v>12.64</v>
      </c>
      <c r="F183" s="2">
        <v>50.68</v>
      </c>
      <c r="G183" s="1">
        <v>370.78</v>
      </c>
      <c r="H183" s="14">
        <v>296</v>
      </c>
    </row>
    <row r="184" spans="1:8">
      <c r="A184" s="68"/>
      <c r="B184" s="19" t="s">
        <v>13</v>
      </c>
      <c r="C184" s="13">
        <v>150</v>
      </c>
      <c r="D184" s="2">
        <v>0.6</v>
      </c>
      <c r="E184" s="2">
        <v>0.6</v>
      </c>
      <c r="F184" s="2">
        <v>14.7</v>
      </c>
      <c r="G184" s="1">
        <v>70.5</v>
      </c>
      <c r="H184" s="14">
        <v>112</v>
      </c>
    </row>
    <row r="185" spans="1:8">
      <c r="A185" s="68"/>
      <c r="B185" s="35" t="s">
        <v>119</v>
      </c>
      <c r="C185" s="13">
        <v>200</v>
      </c>
      <c r="D185" s="2">
        <v>3.2</v>
      </c>
      <c r="E185" s="2">
        <v>1.7</v>
      </c>
      <c r="F185" s="2">
        <v>10.9</v>
      </c>
      <c r="G185" s="1">
        <v>131</v>
      </c>
      <c r="H185" s="14">
        <v>501</v>
      </c>
    </row>
    <row r="186" spans="1:8">
      <c r="A186" s="68" t="s">
        <v>15</v>
      </c>
      <c r="B186" s="72"/>
      <c r="C186" s="4">
        <f>SUM(C183:C185)</f>
        <v>550</v>
      </c>
      <c r="D186" s="4">
        <f t="shared" ref="D186:G186" si="33">SUM(D183:D185)</f>
        <v>17.5</v>
      </c>
      <c r="E186" s="4">
        <f t="shared" si="33"/>
        <v>14.94</v>
      </c>
      <c r="F186" s="4">
        <f t="shared" si="33"/>
        <v>76.28</v>
      </c>
      <c r="G186" s="4">
        <f t="shared" si="33"/>
        <v>572.28</v>
      </c>
      <c r="H186" s="15"/>
    </row>
    <row r="187" spans="1:8">
      <c r="A187" s="68" t="s">
        <v>16</v>
      </c>
      <c r="B187" s="19" t="s">
        <v>116</v>
      </c>
      <c r="C187" s="13">
        <v>100</v>
      </c>
      <c r="D187" s="2">
        <v>1.6</v>
      </c>
      <c r="E187" s="2">
        <v>10.1</v>
      </c>
      <c r="F187" s="2">
        <v>9.6</v>
      </c>
      <c r="G187" s="1">
        <v>136</v>
      </c>
      <c r="H187" s="3" t="s">
        <v>117</v>
      </c>
    </row>
    <row r="188" spans="1:8">
      <c r="A188" s="68"/>
      <c r="B188" s="19" t="s">
        <v>34</v>
      </c>
      <c r="C188" s="13">
        <v>250</v>
      </c>
      <c r="D188" s="2">
        <v>3.08</v>
      </c>
      <c r="E188" s="2">
        <v>5.45</v>
      </c>
      <c r="F188" s="2">
        <v>17.420000000000002</v>
      </c>
      <c r="G188" s="1">
        <v>131.82</v>
      </c>
      <c r="H188" s="3" t="s">
        <v>33</v>
      </c>
    </row>
    <row r="189" spans="1:8">
      <c r="A189" s="68"/>
      <c r="B189" s="19" t="s">
        <v>112</v>
      </c>
      <c r="C189" s="13">
        <v>100</v>
      </c>
      <c r="D189" s="2">
        <f>(16.02/0.09)*0.1</f>
        <v>17.8</v>
      </c>
      <c r="E189" s="2">
        <f>(18.65/0.09)*0.1</f>
        <v>20.722222222222221</v>
      </c>
      <c r="F189" s="2">
        <f>(13.1/0.09)*0.1</f>
        <v>14.555555555555555</v>
      </c>
      <c r="G189" s="1">
        <v>197.22</v>
      </c>
      <c r="H189" s="3">
        <v>405</v>
      </c>
    </row>
    <row r="190" spans="1:8">
      <c r="A190" s="68"/>
      <c r="B190" s="19" t="s">
        <v>102</v>
      </c>
      <c r="C190" s="13">
        <v>180</v>
      </c>
      <c r="D190" s="2">
        <f>3.47/1.5*1.8</f>
        <v>4.1640000000000006</v>
      </c>
      <c r="E190" s="2">
        <f>9.73/1.5*1.8</f>
        <v>11.676000000000002</v>
      </c>
      <c r="F190" s="2">
        <f>42.23/1.5*1.8</f>
        <v>50.676000000000002</v>
      </c>
      <c r="G190" s="2">
        <f>198.21/1.5*1.8</f>
        <v>237.85200000000003</v>
      </c>
      <c r="H190" s="3" t="s">
        <v>101</v>
      </c>
    </row>
    <row r="191" spans="1:8">
      <c r="A191" s="68"/>
      <c r="B191" s="19" t="s">
        <v>54</v>
      </c>
      <c r="C191" s="13">
        <v>200</v>
      </c>
      <c r="D191" s="2">
        <v>0.32</v>
      </c>
      <c r="E191" s="2">
        <v>0.14000000000000001</v>
      </c>
      <c r="F191" s="2">
        <v>11.46</v>
      </c>
      <c r="G191" s="1">
        <v>48.32</v>
      </c>
      <c r="H191" s="14">
        <v>519</v>
      </c>
    </row>
    <row r="192" spans="1:8">
      <c r="A192" s="68"/>
      <c r="B192" s="19" t="s">
        <v>21</v>
      </c>
      <c r="C192" s="13">
        <v>30</v>
      </c>
      <c r="D192" s="2">
        <v>2.37</v>
      </c>
      <c r="E192" s="2">
        <v>0.3</v>
      </c>
      <c r="F192" s="2">
        <v>14.76</v>
      </c>
      <c r="G192" s="1">
        <v>70.5</v>
      </c>
      <c r="H192" s="14">
        <v>108</v>
      </c>
    </row>
    <row r="193" spans="1:8">
      <c r="A193" s="68"/>
      <c r="B193" s="19" t="s">
        <v>20</v>
      </c>
      <c r="C193" s="13">
        <v>30</v>
      </c>
      <c r="D193" s="2">
        <v>1.98</v>
      </c>
      <c r="E193" s="2">
        <v>0.36</v>
      </c>
      <c r="F193" s="2">
        <v>10.02</v>
      </c>
      <c r="G193" s="1">
        <v>52.2</v>
      </c>
      <c r="H193" s="14">
        <v>109</v>
      </c>
    </row>
    <row r="194" spans="1:8">
      <c r="A194" s="68" t="s">
        <v>22</v>
      </c>
      <c r="B194" s="72"/>
      <c r="C194" s="4">
        <f>SUM(C187:C193)</f>
        <v>890</v>
      </c>
      <c r="D194" s="27">
        <f t="shared" ref="D194:G194" si="34">SUM(D187:D193)</f>
        <v>31.314000000000004</v>
      </c>
      <c r="E194" s="27">
        <f t="shared" si="34"/>
        <v>48.748222222222225</v>
      </c>
      <c r="F194" s="27">
        <f t="shared" si="34"/>
        <v>128.49155555555558</v>
      </c>
      <c r="G194" s="27">
        <f t="shared" si="34"/>
        <v>873.91200000000015</v>
      </c>
      <c r="H194" s="15"/>
    </row>
    <row r="195" spans="1:8">
      <c r="A195" s="68" t="s">
        <v>23</v>
      </c>
      <c r="B195" s="19" t="s">
        <v>67</v>
      </c>
      <c r="C195" s="13">
        <v>200</v>
      </c>
      <c r="D195" s="2">
        <v>0.2</v>
      </c>
      <c r="E195" s="2">
        <v>0.2</v>
      </c>
      <c r="F195" s="2">
        <v>22.8</v>
      </c>
      <c r="G195" s="1">
        <v>100</v>
      </c>
      <c r="H195" s="3" t="s">
        <v>66</v>
      </c>
    </row>
    <row r="196" spans="1:8">
      <c r="A196" s="68"/>
      <c r="B196" s="19" t="s">
        <v>104</v>
      </c>
      <c r="C196" s="13">
        <v>100</v>
      </c>
      <c r="D196" s="2">
        <v>6.68</v>
      </c>
      <c r="E196" s="2">
        <v>7.29</v>
      </c>
      <c r="F196" s="2">
        <v>21.8</v>
      </c>
      <c r="G196" s="1">
        <v>190.46</v>
      </c>
      <c r="H196" s="3" t="s">
        <v>103</v>
      </c>
    </row>
    <row r="197" spans="1:8">
      <c r="A197" s="68" t="s">
        <v>27</v>
      </c>
      <c r="B197" s="72"/>
      <c r="C197" s="4">
        <f>SUM(C195:C196)</f>
        <v>300</v>
      </c>
      <c r="D197" s="4">
        <f t="shared" ref="D197:G197" si="35">SUM(D195:D196)</f>
        <v>6.88</v>
      </c>
      <c r="E197" s="4">
        <f t="shared" si="35"/>
        <v>7.49</v>
      </c>
      <c r="F197" s="4">
        <f t="shared" si="35"/>
        <v>44.6</v>
      </c>
      <c r="G197" s="4">
        <f t="shared" si="35"/>
        <v>290.46000000000004</v>
      </c>
      <c r="H197" s="15"/>
    </row>
    <row r="198" spans="1:8" ht="13.5" thickBot="1">
      <c r="A198" s="73" t="s">
        <v>28</v>
      </c>
      <c r="B198" s="74"/>
      <c r="C198" s="16">
        <f>C186+C194+C197</f>
        <v>1740</v>
      </c>
      <c r="D198" s="30">
        <f t="shared" ref="D198:G198" si="36">D186+D194+D197</f>
        <v>55.69400000000001</v>
      </c>
      <c r="E198" s="30">
        <f t="shared" si="36"/>
        <v>71.178222222222217</v>
      </c>
      <c r="F198" s="30">
        <f t="shared" si="36"/>
        <v>249.37155555555557</v>
      </c>
      <c r="G198" s="30">
        <f t="shared" si="36"/>
        <v>1736.652</v>
      </c>
      <c r="H198" s="17"/>
    </row>
    <row r="199" spans="1:8">
      <c r="A199" s="75" t="s">
        <v>105</v>
      </c>
      <c r="B199" s="76"/>
      <c r="C199" s="31">
        <f>(C198+C181+C164+C144+C125+C105+C87+C68+C51+C34)</f>
        <v>17470</v>
      </c>
      <c r="D199" s="31">
        <f>(D198+D181+D164+D144+D125+D105+D87+D68+D51+D34)</f>
        <v>598.1006666666666</v>
      </c>
      <c r="E199" s="31">
        <f>(E198+E181+E164+E144+E125+E105+E87+E68+E51+E34)</f>
        <v>594.35799999999995</v>
      </c>
      <c r="F199" s="31">
        <f>(F198+F181+F164+F144+F125+F105+F87+F68+F51+F34)</f>
        <v>2570.1197777777779</v>
      </c>
      <c r="G199" s="31">
        <f>(G198+G181+G164+G144+G125+G105+G87+G68+G51+G34)</f>
        <v>17903.594000000001</v>
      </c>
      <c r="H199" s="32"/>
    </row>
    <row r="200" spans="1:8" ht="13.5" thickBot="1">
      <c r="A200" s="78" t="s">
        <v>106</v>
      </c>
      <c r="B200" s="79"/>
      <c r="C200" s="33">
        <f>C199/12</f>
        <v>1455.8333333333333</v>
      </c>
      <c r="D200" s="33">
        <f t="shared" ref="D200:G200" si="37">D199/12</f>
        <v>49.841722222222216</v>
      </c>
      <c r="E200" s="33">
        <f t="shared" si="37"/>
        <v>49.529833333333329</v>
      </c>
      <c r="F200" s="33">
        <f t="shared" si="37"/>
        <v>214.17664814814816</v>
      </c>
      <c r="G200" s="33">
        <f t="shared" si="37"/>
        <v>1491.9661666666668</v>
      </c>
      <c r="H200" s="18"/>
    </row>
  </sheetData>
  <mergeCells count="91">
    <mergeCell ref="A197:B197"/>
    <mergeCell ref="A198:B198"/>
    <mergeCell ref="A199:B199"/>
    <mergeCell ref="A200:B200"/>
    <mergeCell ref="A182:H182"/>
    <mergeCell ref="A183:A185"/>
    <mergeCell ref="A186:B186"/>
    <mergeCell ref="A187:A193"/>
    <mergeCell ref="A194:B194"/>
    <mergeCell ref="A195:A196"/>
    <mergeCell ref="A181:B181"/>
    <mergeCell ref="A160:B160"/>
    <mergeCell ref="A161:A162"/>
    <mergeCell ref="A163:B163"/>
    <mergeCell ref="A164:B164"/>
    <mergeCell ref="A165:H165"/>
    <mergeCell ref="A166:A168"/>
    <mergeCell ref="A169:B169"/>
    <mergeCell ref="A170:A176"/>
    <mergeCell ref="A177:B177"/>
    <mergeCell ref="A178:A179"/>
    <mergeCell ref="A180:B180"/>
    <mergeCell ref="A153:A159"/>
    <mergeCell ref="A126:H126"/>
    <mergeCell ref="A127:A132"/>
    <mergeCell ref="A133:B133"/>
    <mergeCell ref="A134:A139"/>
    <mergeCell ref="A140:B140"/>
    <mergeCell ref="A141:A142"/>
    <mergeCell ref="A143:B143"/>
    <mergeCell ref="A144:B144"/>
    <mergeCell ref="A145:H145"/>
    <mergeCell ref="A146:A151"/>
    <mergeCell ref="A152:B152"/>
    <mergeCell ref="A125:B125"/>
    <mergeCell ref="A101:B101"/>
    <mergeCell ref="A102:A103"/>
    <mergeCell ref="A104:B104"/>
    <mergeCell ref="A105:B105"/>
    <mergeCell ref="A106:H106"/>
    <mergeCell ref="A107:A112"/>
    <mergeCell ref="A113:B113"/>
    <mergeCell ref="A114:A120"/>
    <mergeCell ref="A121:B121"/>
    <mergeCell ref="A122:A123"/>
    <mergeCell ref="A124:B124"/>
    <mergeCell ref="A95:A100"/>
    <mergeCell ref="A69:H69"/>
    <mergeCell ref="A70:A74"/>
    <mergeCell ref="A75:B75"/>
    <mergeCell ref="A76:A82"/>
    <mergeCell ref="A83:B83"/>
    <mergeCell ref="A84:A85"/>
    <mergeCell ref="A86:B86"/>
    <mergeCell ref="A87:B87"/>
    <mergeCell ref="A88:H88"/>
    <mergeCell ref="A89:A93"/>
    <mergeCell ref="A94:B94"/>
    <mergeCell ref="A68:B68"/>
    <mergeCell ref="A47:B47"/>
    <mergeCell ref="A48:A49"/>
    <mergeCell ref="A50:B50"/>
    <mergeCell ref="A51:B51"/>
    <mergeCell ref="A52:H52"/>
    <mergeCell ref="A53:A55"/>
    <mergeCell ref="A56:B56"/>
    <mergeCell ref="A57:A63"/>
    <mergeCell ref="A64:B64"/>
    <mergeCell ref="A65:A66"/>
    <mergeCell ref="A67:B67"/>
    <mergeCell ref="A40:A46"/>
    <mergeCell ref="A15:H15"/>
    <mergeCell ref="A16:A21"/>
    <mergeCell ref="A22:B22"/>
    <mergeCell ref="A23:A29"/>
    <mergeCell ref="A30:B30"/>
    <mergeCell ref="A31:A32"/>
    <mergeCell ref="A33:B33"/>
    <mergeCell ref="A34:B34"/>
    <mergeCell ref="A35:H35"/>
    <mergeCell ref="A36:A38"/>
    <mergeCell ref="A39:B39"/>
    <mergeCell ref="F2:H2"/>
    <mergeCell ref="F3:H3"/>
    <mergeCell ref="A9:H9"/>
    <mergeCell ref="A13:A14"/>
    <mergeCell ref="B13:B14"/>
    <mergeCell ref="C13:C14"/>
    <mergeCell ref="D13:F13"/>
    <mergeCell ref="G13:G14"/>
    <mergeCell ref="H13:H14"/>
  </mergeCells>
  <pageMargins left="0.35433070866141736" right="0.35433070866141736" top="0.39370078740157483" bottom="0.39370078740157483" header="0.51181102362204722" footer="0.51181102362204722"/>
  <pageSetup paperSize="9" scale="6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R24" sqref="R24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12-18 для школ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Admin1</cp:lastModifiedBy>
  <cp:lastPrinted>2022-11-30T09:13:30Z</cp:lastPrinted>
  <dcterms:created xsi:type="dcterms:W3CDTF">2010-09-29T09:10:17Z</dcterms:created>
  <dcterms:modified xsi:type="dcterms:W3CDTF">2022-11-30T09:47:37Z</dcterms:modified>
</cp:coreProperties>
</file>